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rlinct-my.sharepoint.com/personal/kdelaney_town_berlin_ct_us/Documents/2022 Budget/Dashboards/"/>
    </mc:Choice>
  </mc:AlternateContent>
  <xr:revisionPtr revIDLastSave="503" documentId="11_C9511FF10B382699A21A29CE27A2FDB151EED60A" xr6:coauthVersionLast="46" xr6:coauthVersionMax="46" xr10:uidLastSave="{E9BFDACA-865C-4283-A805-F2BBED83B558}"/>
  <bookViews>
    <workbookView xWindow="-120" yWindow="-120" windowWidth="29040" windowHeight="15840" xr2:uid="{00000000-000D-0000-FFFF-FFFF00000000}"/>
  </bookViews>
  <sheets>
    <sheet name="Dashboard adjustments" sheetId="1" r:id="rId1"/>
  </sheets>
  <externalReferences>
    <externalReference r:id="rId2"/>
    <externalReference r:id="rId3"/>
    <externalReference r:id="rId4"/>
  </externalReferences>
  <definedNames>
    <definedName name="______db2" localSheetId="0">'[1]Health Ins'!#REF!</definedName>
    <definedName name="______db2">'[1]Health Ins'!#REF!</definedName>
    <definedName name="____db2" localSheetId="0">'[1]Health Ins'!#REF!</definedName>
    <definedName name="____db2">'[1]Health Ins'!#REF!</definedName>
    <definedName name="___db2" localSheetId="0">'[1]Health Ins'!#REF!</definedName>
    <definedName name="___db2">'[1]Health Ins'!#REF!</definedName>
    <definedName name="__db2" localSheetId="0">'[1]Health Ins'!#REF!</definedName>
    <definedName name="__db2">'[1]Health Ins'!#REF!</definedName>
    <definedName name="_db2" localSheetId="0">'[1]Health Ins'!#REF!</definedName>
    <definedName name="_db2">'[1]Health Ins'!#REF!</definedName>
    <definedName name="_xlnm.Criteria" localSheetId="0">'[1]Health Ins'!#REF!</definedName>
    <definedName name="_xlnm.Criteria">'[1]Health Ins'!#REF!</definedName>
    <definedName name="Criteria_MI" localSheetId="0">'[1]Health Ins'!#REF!</definedName>
    <definedName name="Criteria_MI">'[1]Health Ins'!#REF!</definedName>
    <definedName name="_xlnm.Database" localSheetId="0">'[1]Health Ins'!#REF!</definedName>
    <definedName name="_xlnm.Database">'[1]Health Ins'!#REF!</definedName>
    <definedName name="Database_MI" localSheetId="0">'[1]Health Ins'!#REF!</definedName>
    <definedName name="Database_MI">'[1]Health Ins'!#REF!</definedName>
    <definedName name="_xlnm.Print_Area" localSheetId="0">'Dashboard adjustments'!$A$2:$H$176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q" localSheetId="0">'[1]Health Ins'!#REF!</definedName>
    <definedName name="q">'[1]Health Ins'!#REF!</definedName>
    <definedName name="tbluObjects_ALL" localSheetId="0">#REF!</definedName>
    <definedName name="tbluObjects_ALL">#REF!</definedName>
    <definedName name="vvv" localSheetId="0">'[2]Health Ins'!#REF!</definedName>
    <definedName name="vvv">'[2]Health Ins'!#REF!</definedName>
    <definedName name="x" localSheetId="0">'[2]Health Ins'!#REF!</definedName>
    <definedName name="x">'[2]Health Ins'!#REF!</definedName>
    <definedName name="xx" localSheetId="0">'[2]Health Ins'!#REF!</definedName>
    <definedName name="xx">'[2]Health Ins'!#REF!</definedName>
    <definedName name="xxx" localSheetId="0">'[2]Health Ins'!#REF!</definedName>
    <definedName name="xxx">'[2]Health Ins'!#REF!</definedName>
    <definedName name="xxxx" localSheetId="0">'[1]Health Ins'!#REF!</definedName>
    <definedName name="xxxx">'[1]Health Ins'!#REF!</definedName>
    <definedName name="z" localSheetId="0">'[3]Health Ins'!#REF!</definedName>
    <definedName name="z">'[3]Health Ins'!#REF!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6" i="1" l="1"/>
  <c r="D116" i="1"/>
  <c r="C24" i="1" s="1"/>
  <c r="D24" i="1" l="1"/>
  <c r="E24" i="1" s="1"/>
  <c r="D121" i="1"/>
  <c r="E88" i="1"/>
  <c r="D10" i="1" s="1"/>
  <c r="D88" i="1"/>
  <c r="E121" i="1"/>
  <c r="D25" i="1" s="1"/>
  <c r="C56" i="1"/>
  <c r="E56" i="1" s="1"/>
  <c r="G56" i="1" s="1"/>
  <c r="E20" i="1"/>
  <c r="E141" i="1"/>
  <c r="D30" i="1" s="1"/>
  <c r="D141" i="1"/>
  <c r="E137" i="1"/>
  <c r="D29" i="1" s="1"/>
  <c r="D137" i="1"/>
  <c r="C29" i="1" s="1"/>
  <c r="E133" i="1"/>
  <c r="D28" i="1" s="1"/>
  <c r="D133" i="1"/>
  <c r="C28" i="1" s="1"/>
  <c r="E129" i="1"/>
  <c r="D27" i="1" s="1"/>
  <c r="D129" i="1"/>
  <c r="C27" i="1" s="1"/>
  <c r="E125" i="1"/>
  <c r="D26" i="1" s="1"/>
  <c r="D125" i="1"/>
  <c r="C26" i="1" s="1"/>
  <c r="E108" i="1"/>
  <c r="D15" i="1" s="1"/>
  <c r="E104" i="1"/>
  <c r="D14" i="1" s="1"/>
  <c r="E100" i="1"/>
  <c r="D13" i="1" s="1"/>
  <c r="E96" i="1"/>
  <c r="D12" i="1" s="1"/>
  <c r="E92" i="1"/>
  <c r="D11" i="1" s="1"/>
  <c r="E68" i="1"/>
  <c r="D9" i="1" s="1"/>
  <c r="E65" i="1"/>
  <c r="D108" i="1"/>
  <c r="C15" i="1" s="1"/>
  <c r="D104" i="1"/>
  <c r="C14" i="1" s="1"/>
  <c r="D100" i="1"/>
  <c r="C13" i="1" s="1"/>
  <c r="D96" i="1"/>
  <c r="C12" i="1" s="1"/>
  <c r="D92" i="1"/>
  <c r="C11" i="1" s="1"/>
  <c r="D68" i="1"/>
  <c r="D65" i="1"/>
  <c r="C9" i="1" s="1"/>
  <c r="E6" i="1"/>
  <c r="H6" i="1" s="1"/>
  <c r="E43" i="1"/>
  <c r="A55" i="1"/>
  <c r="C40" i="1"/>
  <c r="C41" i="1" s="1"/>
  <c r="C45" i="1" s="1"/>
  <c r="C47" i="1" s="1"/>
  <c r="E46" i="1"/>
  <c r="D163" i="1"/>
  <c r="F38" i="1" s="1"/>
  <c r="D156" i="1"/>
  <c r="F39" i="1" s="1"/>
  <c r="G46" i="1"/>
  <c r="G43" i="1"/>
  <c r="F43" i="1"/>
  <c r="F45" i="1"/>
  <c r="G45" i="1"/>
  <c r="G52" i="1"/>
  <c r="G57" i="1"/>
  <c r="G47" i="1"/>
  <c r="C10" i="1" l="1"/>
  <c r="E10" i="1" s="1"/>
  <c r="D31" i="1"/>
  <c r="D143" i="1"/>
  <c r="C25" i="1"/>
  <c r="E30" i="1"/>
  <c r="C30" i="1"/>
  <c r="E143" i="1"/>
  <c r="E110" i="1"/>
  <c r="E14" i="1"/>
  <c r="G58" i="1"/>
  <c r="E28" i="1"/>
  <c r="E11" i="1"/>
  <c r="D110" i="1"/>
  <c r="E26" i="1"/>
  <c r="E12" i="1"/>
  <c r="E27" i="1"/>
  <c r="E15" i="1"/>
  <c r="E13" i="1"/>
  <c r="E29" i="1"/>
  <c r="E25" i="1"/>
  <c r="D16" i="1"/>
  <c r="D18" i="1" s="1"/>
  <c r="D21" i="1" s="1"/>
  <c r="D22" i="1" s="1"/>
  <c r="F40" i="1"/>
  <c r="F41" i="1" s="1"/>
  <c r="E9" i="1"/>
  <c r="C51" i="1"/>
  <c r="C57" i="1" s="1"/>
  <c r="C58" i="1" s="1"/>
  <c r="C52" i="1"/>
  <c r="C16" i="1" l="1"/>
  <c r="C18" i="1" s="1"/>
  <c r="C21" i="1" s="1"/>
  <c r="C31" i="1"/>
  <c r="E31" i="1"/>
  <c r="D38" i="1"/>
  <c r="E38" i="1" s="1"/>
  <c r="G38" i="1" s="1"/>
  <c r="E16" i="1"/>
  <c r="D39" i="1"/>
  <c r="E39" i="1" s="1"/>
  <c r="G39" i="1" s="1"/>
  <c r="E18" i="1" l="1"/>
  <c r="H18" i="1" s="1"/>
  <c r="E40" i="1"/>
  <c r="G40" i="1" s="1"/>
  <c r="G41" i="1" s="1"/>
  <c r="D40" i="1"/>
  <c r="D41" i="1" s="1"/>
  <c r="C22" i="1"/>
  <c r="E21" i="1"/>
  <c r="E22" i="1" s="1"/>
  <c r="E41" i="1" l="1"/>
  <c r="E45" i="1" s="1"/>
  <c r="E47" i="1" s="1"/>
  <c r="E51" i="1" l="1"/>
  <c r="E57" i="1" s="1"/>
  <c r="E58" i="1" s="1"/>
  <c r="D45" i="1"/>
  <c r="E52" i="1"/>
  <c r="H51" i="1" l="1"/>
</calcChain>
</file>

<file path=xl/sharedStrings.xml><?xml version="1.0" encoding="utf-8"?>
<sst xmlns="http://schemas.openxmlformats.org/spreadsheetml/2006/main" count="141" uniqueCount="92">
  <si>
    <t xml:space="preserve">Revised Budget </t>
  </si>
  <si>
    <t xml:space="preserve">Original </t>
  </si>
  <si>
    <t>+/- Options</t>
  </si>
  <si>
    <t>Exercising Options</t>
  </si>
  <si>
    <t>(B)</t>
  </si>
  <si>
    <t>Total Budgeted General Fund expenditures:</t>
  </si>
  <si>
    <t>Less: Budgeted revenues other than current levy</t>
  </si>
  <si>
    <t>Amount needed to be generated from current levy</t>
  </si>
  <si>
    <t>DATE OF REVISION</t>
  </si>
  <si>
    <t>OPTIONS:</t>
  </si>
  <si>
    <t>AMOUNT (B)</t>
  </si>
  <si>
    <t>IMPACT IF EXERCISED</t>
  </si>
  <si>
    <t>Revenue</t>
  </si>
  <si>
    <t>Expense</t>
  </si>
  <si>
    <t>Total Expense Options</t>
  </si>
  <si>
    <t>Total Revenue Options</t>
  </si>
  <si>
    <t>BELOW THE LINE OPTIONS:</t>
  </si>
  <si>
    <t>REVENUE:</t>
  </si>
  <si>
    <t>Net taxable grand list</t>
  </si>
  <si>
    <t>Current mill rate</t>
  </si>
  <si>
    <t>Actual Mill Rates:</t>
  </si>
  <si>
    <t>TOWN MANAGER REVISIONS:</t>
  </si>
  <si>
    <t>BOE REVISIONS:</t>
  </si>
  <si>
    <t>EXPENDITURE REVISIONS:</t>
  </si>
  <si>
    <t>RECEIPTS REVISIONS:</t>
  </si>
  <si>
    <t>Total Expenditure Revisions</t>
  </si>
  <si>
    <t>Taxes at Current Mill Rate:</t>
  </si>
  <si>
    <t>Taxes  at Revised Mill Rate:</t>
  </si>
  <si>
    <t>Increase/(Decrease) in Taxes:</t>
  </si>
  <si>
    <t>BOE</t>
  </si>
  <si>
    <t>BOF REVISIONS - FIRST REFERENDUM:</t>
  </si>
  <si>
    <t>TOWN COUNCIL REVISIONS - FIRST REFERENDUM:</t>
  </si>
  <si>
    <t>BOF REVISIONS - SECOND REFERENDUM:</t>
  </si>
  <si>
    <t>TOWN COUNCIL REVISIONS - SECOND REFERENDUM:</t>
  </si>
  <si>
    <t>BOF REVISIONS - FINAL BUDGET SUBMISSION:</t>
  </si>
  <si>
    <t>TOWN COUNCIL REVISIONS - ADOPTED BUDGET:</t>
  </si>
  <si>
    <t xml:space="preserve">     BOF - 1st Ref.</t>
  </si>
  <si>
    <t xml:space="preserve">     TC - 1st Ref</t>
  </si>
  <si>
    <t xml:space="preserve">     BOF - 2nd Ref</t>
  </si>
  <si>
    <t xml:space="preserve">     TC - 2nd Ref</t>
  </si>
  <si>
    <t xml:space="preserve">     BOF - Final Submission</t>
  </si>
  <si>
    <t xml:space="preserve">     TC - Adopted Budget</t>
  </si>
  <si>
    <t>GENERAL GOV'T</t>
  </si>
  <si>
    <t>BOARD OF EDUCATION</t>
  </si>
  <si>
    <t xml:space="preserve">     Town Mgr/BOE Submission</t>
  </si>
  <si>
    <t>Total Revenue Revisions</t>
  </si>
  <si>
    <t>Expenditure Revisions:</t>
  </si>
  <si>
    <t xml:space="preserve">     TOTAL EXPENDITURE REVISIONS</t>
  </si>
  <si>
    <t>Revenue Revisions:</t>
  </si>
  <si>
    <t xml:space="preserve">     TOTAL REVENUE REVISIONS</t>
  </si>
  <si>
    <t>Proposed/Approved</t>
  </si>
  <si>
    <t>ORIGINAL SUBMISSION</t>
  </si>
  <si>
    <t>GEN GOV'T</t>
  </si>
  <si>
    <t>TOTAL</t>
  </si>
  <si>
    <t>Submission</t>
  </si>
  <si>
    <t>Revised</t>
  </si>
  <si>
    <t>Revisions</t>
  </si>
  <si>
    <t>YOY BUDGET CHANGE</t>
  </si>
  <si>
    <t>YOY MILL RATE CHG</t>
  </si>
  <si>
    <t>Percentage Mill Rate Change</t>
  </si>
  <si>
    <t>Proposed mill rate</t>
  </si>
  <si>
    <t>PROPOSED/ADOPTED BUDGET</t>
  </si>
  <si>
    <t>Factor in 99.3% collection rate</t>
  </si>
  <si>
    <t>Proposed mill rate increase</t>
  </si>
  <si>
    <t>BOE reductions to Superintendent's submission</t>
  </si>
  <si>
    <t>FY 2022 Estimated Mill Rate Calculation as of …</t>
  </si>
  <si>
    <t>FY21 ADOPTED BUDGET</t>
  </si>
  <si>
    <t>Police Chief/Deputy Chief wage increase (included in wage negotiation)</t>
  </si>
  <si>
    <t>Increased Building Inspection revenue</t>
  </si>
  <si>
    <t>Reduce VNA revenue</t>
  </si>
  <si>
    <t>Reduce Registrar of Voters pay increase request (from $20k to $2k)</t>
  </si>
  <si>
    <t>Health insurance renewal rate savings</t>
  </si>
  <si>
    <t>Reduce Assigned Fund Balance (Pension)</t>
  </si>
  <si>
    <t>Reduce DB Pension Expense</t>
  </si>
  <si>
    <t>Remove Pumpers (final pmt for Sep 2020 vehicle)</t>
  </si>
  <si>
    <t>Remove Squad Truck Pumper (50% downpayment)</t>
  </si>
  <si>
    <t>Remove Rescue Tools (half per year over 2 years)</t>
  </si>
  <si>
    <t>Remove Thermal Imaging Cameras (half per year over 2 years)</t>
  </si>
  <si>
    <t>Remove Gas Meters (26 total - 13 each yr FY22 &amp; FY23)</t>
  </si>
  <si>
    <t>Remove AEDs (half per year over 2 years)</t>
  </si>
  <si>
    <t>Remove Diagnostics Analyzer</t>
  </si>
  <si>
    <t>Remove ADA upgrades (townwide)</t>
  </si>
  <si>
    <t>Remove Modernize elevator @ Town Hall</t>
  </si>
  <si>
    <t>Remove Timberlin Maintenance Shop Exterior (roof only)</t>
  </si>
  <si>
    <t>Increase State &amp; Federal Grants</t>
  </si>
  <si>
    <t>Reduce Board of Education</t>
  </si>
  <si>
    <t>Charter Revision</t>
  </si>
  <si>
    <t>3/17/2021</t>
  </si>
  <si>
    <t>Approved</t>
  </si>
  <si>
    <t>Increase Transfer from Other Funds (BHS construction project)</t>
  </si>
  <si>
    <t>Add Equipment to Fire Department</t>
  </si>
  <si>
    <t>BUDGET DASHBOARD AS OF MARCH 30TH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</si>
</sst>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"/>
    <numFmt numFmtId="165" formatCode="&quot;$&quot;#,##0"/>
    <numFmt numFmtId="166" formatCode="#,##0.00000_);[Red]\(#,##0.00000\)"/>
    <numFmt numFmtId="167" formatCode="0.0%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 MT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0"/>
      <color rgb="FFFF0000"/>
      <name val="Times New Roman"/>
      <family val="1"/>
    </font>
    <font>
      <b/>
      <sz val="2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1" applyNumberFormat="0" applyAlignment="0" applyProtection="0"/>
    <xf numFmtId="0" fontId="9" fillId="29" borderId="12" applyNumberFormat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1" applyNumberFormat="0" applyAlignment="0" applyProtection="0"/>
    <xf numFmtId="0" fontId="16" fillId="0" borderId="16" applyNumberFormat="0" applyFill="0" applyAlignment="0" applyProtection="0"/>
    <xf numFmtId="0" fontId="17" fillId="32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2" fillId="33" borderId="17" applyNumberFormat="0" applyFont="0" applyAlignment="0" applyProtection="0"/>
    <xf numFmtId="0" fontId="18" fillId="28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0">
    <xf numFmtId="0" fontId="0" fillId="0" borderId="0" xfId="0"/>
    <xf numFmtId="0" fontId="22" fillId="0" borderId="0" xfId="75" applyFont="1"/>
    <xf numFmtId="3" fontId="22" fillId="0" borderId="0" xfId="75" applyNumberFormat="1" applyFont="1"/>
    <xf numFmtId="38" fontId="22" fillId="0" borderId="0" xfId="75" applyNumberFormat="1" applyFont="1"/>
    <xf numFmtId="8" fontId="22" fillId="0" borderId="0" xfId="75" applyNumberFormat="1" applyFont="1"/>
    <xf numFmtId="0" fontId="23" fillId="0" borderId="0" xfId="75" applyFont="1"/>
    <xf numFmtId="0" fontId="22" fillId="0" borderId="0" xfId="75" quotePrefix="1" applyFont="1"/>
    <xf numFmtId="40" fontId="22" fillId="0" borderId="0" xfId="75" applyNumberFormat="1" applyFont="1"/>
    <xf numFmtId="0" fontId="24" fillId="0" borderId="0" xfId="75" applyFont="1"/>
    <xf numFmtId="14" fontId="24" fillId="2" borderId="0" xfId="75" applyNumberFormat="1" applyFont="1" applyFill="1"/>
    <xf numFmtId="14" fontId="24" fillId="2" borderId="0" xfId="75" quotePrefix="1" applyNumberFormat="1" applyFont="1" applyFill="1" applyAlignment="1">
      <alignment horizontal="center"/>
    </xf>
    <xf numFmtId="14" fontId="24" fillId="2" borderId="0" xfId="75" applyNumberFormat="1" applyFont="1" applyFill="1" applyAlignment="1">
      <alignment horizontal="center"/>
    </xf>
    <xf numFmtId="3" fontId="24" fillId="0" borderId="0" xfId="75" applyNumberFormat="1" applyFont="1" applyAlignment="1">
      <alignment horizontal="center"/>
    </xf>
    <xf numFmtId="0" fontId="24" fillId="0" borderId="0" xfId="75" quotePrefix="1" applyFont="1" applyAlignment="1">
      <alignment horizontal="center"/>
    </xf>
    <xf numFmtId="0" fontId="25" fillId="0" borderId="0" xfId="75" quotePrefix="1" applyFont="1" applyAlignment="1">
      <alignment horizontal="center"/>
    </xf>
    <xf numFmtId="2" fontId="24" fillId="0" borderId="1" xfId="75" applyNumberFormat="1" applyFont="1" applyBorder="1"/>
    <xf numFmtId="2" fontId="24" fillId="0" borderId="1" xfId="75" quotePrefix="1" applyNumberFormat="1" applyFont="1" applyBorder="1" applyAlignment="1">
      <alignment horizontal="center"/>
    </xf>
    <xf numFmtId="2" fontId="24" fillId="0" borderId="1" xfId="75" applyNumberFormat="1" applyFont="1" applyBorder="1" applyAlignment="1">
      <alignment horizontal="center"/>
    </xf>
    <xf numFmtId="6" fontId="24" fillId="0" borderId="0" xfId="75" applyNumberFormat="1" applyFont="1"/>
    <xf numFmtId="38" fontId="24" fillId="0" borderId="0" xfId="75" applyNumberFormat="1" applyFont="1"/>
    <xf numFmtId="38" fontId="24" fillId="0" borderId="1" xfId="75" applyNumberFormat="1" applyFont="1" applyBorder="1"/>
    <xf numFmtId="6" fontId="24" fillId="2" borderId="0" xfId="75" applyNumberFormat="1" applyFont="1" applyFill="1"/>
    <xf numFmtId="164" fontId="24" fillId="0" borderId="0" xfId="75" applyNumberFormat="1" applyFont="1"/>
    <xf numFmtId="8" fontId="24" fillId="0" borderId="0" xfId="75" applyNumberFormat="1" applyFont="1"/>
    <xf numFmtId="4" fontId="24" fillId="0" borderId="0" xfId="75" applyNumberFormat="1" applyFont="1"/>
    <xf numFmtId="4" fontId="24" fillId="0" borderId="0" xfId="75" applyNumberFormat="1" applyFont="1" applyAlignment="1"/>
    <xf numFmtId="0" fontId="26" fillId="0" borderId="3" xfId="75" applyFont="1" applyBorder="1"/>
    <xf numFmtId="0" fontId="26" fillId="0" borderId="4" xfId="75" applyFont="1" applyBorder="1"/>
    <xf numFmtId="4" fontId="26" fillId="0" borderId="4" xfId="75" applyNumberFormat="1" applyFont="1" applyBorder="1"/>
    <xf numFmtId="164" fontId="26" fillId="0" borderId="4" xfId="75" applyNumberFormat="1" applyFont="1" applyBorder="1"/>
    <xf numFmtId="0" fontId="26" fillId="0" borderId="5" xfId="75" applyFont="1" applyBorder="1"/>
    <xf numFmtId="0" fontId="27" fillId="0" borderId="6" xfId="75" applyFont="1" applyBorder="1"/>
    <xf numFmtId="0" fontId="26" fillId="0" borderId="0" xfId="75" applyFont="1" applyBorder="1"/>
    <xf numFmtId="164" fontId="26" fillId="0" borderId="0" xfId="75" applyNumberFormat="1" applyFont="1" applyBorder="1"/>
    <xf numFmtId="0" fontId="27" fillId="2" borderId="2" xfId="75" applyFont="1" applyFill="1" applyBorder="1" applyAlignment="1">
      <alignment horizontal="center"/>
    </xf>
    <xf numFmtId="0" fontId="26" fillId="0" borderId="6" xfId="75" applyFont="1" applyBorder="1"/>
    <xf numFmtId="0" fontId="26" fillId="0" borderId="2" xfId="75" applyFont="1" applyBorder="1"/>
    <xf numFmtId="10" fontId="26" fillId="0" borderId="0" xfId="75" applyNumberFormat="1" applyFont="1" applyBorder="1"/>
    <xf numFmtId="0" fontId="26" fillId="0" borderId="7" xfId="75" applyFont="1" applyBorder="1"/>
    <xf numFmtId="0" fontId="26" fillId="0" borderId="8" xfId="75" applyFont="1" applyBorder="1"/>
    <xf numFmtId="164" fontId="26" fillId="0" borderId="8" xfId="75" applyNumberFormat="1" applyFont="1" applyBorder="1"/>
    <xf numFmtId="0" fontId="26" fillId="0" borderId="9" xfId="75" applyFont="1" applyBorder="1"/>
    <xf numFmtId="0" fontId="26" fillId="0" borderId="0" xfId="75" applyFont="1"/>
    <xf numFmtId="3" fontId="24" fillId="0" borderId="0" xfId="75" applyNumberFormat="1" applyFont="1"/>
    <xf numFmtId="165" fontId="28" fillId="0" borderId="0" xfId="75" applyNumberFormat="1" applyFont="1" applyAlignment="1">
      <alignment horizontal="center"/>
    </xf>
    <xf numFmtId="3" fontId="29" fillId="0" borderId="0" xfId="75" applyNumberFormat="1" applyFont="1"/>
    <xf numFmtId="0" fontId="27" fillId="0" borderId="0" xfId="75" applyFont="1"/>
    <xf numFmtId="3" fontId="27" fillId="0" borderId="0" xfId="75" applyNumberFormat="1" applyFont="1" applyAlignment="1">
      <alignment horizontal="center"/>
    </xf>
    <xf numFmtId="0" fontId="27" fillId="0" borderId="0" xfId="75" applyFont="1" applyAlignment="1">
      <alignment horizontal="center"/>
    </xf>
    <xf numFmtId="0" fontId="29" fillId="0" borderId="0" xfId="75" applyFont="1"/>
    <xf numFmtId="3" fontId="24" fillId="0" borderId="0" xfId="75" quotePrefix="1" applyNumberFormat="1" applyFont="1" applyAlignment="1">
      <alignment horizontal="center"/>
    </xf>
    <xf numFmtId="6" fontId="24" fillId="0" borderId="0" xfId="75" applyNumberFormat="1" applyFont="1" applyBorder="1"/>
    <xf numFmtId="3" fontId="24" fillId="0" borderId="0" xfId="75" quotePrefix="1" applyNumberFormat="1" applyFont="1"/>
    <xf numFmtId="0" fontId="24" fillId="0" borderId="0" xfId="75" quotePrefix="1" applyFont="1"/>
    <xf numFmtId="38" fontId="27" fillId="0" borderId="0" xfId="75" applyNumberFormat="1" applyFont="1" applyAlignment="1">
      <alignment horizontal="right"/>
    </xf>
    <xf numFmtId="0" fontId="25" fillId="0" borderId="0" xfId="75" applyFont="1"/>
    <xf numFmtId="0" fontId="30" fillId="0" borderId="0" xfId="75" applyFont="1"/>
    <xf numFmtId="40" fontId="24" fillId="0" borderId="0" xfId="75" applyNumberFormat="1" applyFont="1"/>
    <xf numFmtId="6" fontId="24" fillId="0" borderId="0" xfId="75" applyNumberFormat="1" applyFont="1" applyAlignment="1">
      <alignment horizontal="center"/>
    </xf>
    <xf numFmtId="6" fontId="29" fillId="0" borderId="0" xfId="75" applyNumberFormat="1" applyFont="1" applyAlignment="1">
      <alignment horizontal="center"/>
    </xf>
    <xf numFmtId="0" fontId="26" fillId="0" borderId="6" xfId="75" applyFont="1" applyFill="1" applyBorder="1"/>
    <xf numFmtId="0" fontId="26" fillId="0" borderId="0" xfId="75" applyFont="1" applyFill="1" applyBorder="1"/>
    <xf numFmtId="0" fontId="24" fillId="0" borderId="0" xfId="75" applyFont="1" applyAlignment="1">
      <alignment horizontal="center"/>
    </xf>
    <xf numFmtId="40" fontId="24" fillId="0" borderId="0" xfId="75" applyNumberFormat="1" applyFont="1" applyAlignment="1"/>
    <xf numFmtId="40" fontId="26" fillId="2" borderId="0" xfId="75" applyNumberFormat="1" applyFont="1" applyFill="1" applyBorder="1"/>
    <xf numFmtId="40" fontId="26" fillId="0" borderId="0" xfId="75" applyNumberFormat="1" applyFont="1" applyBorder="1"/>
    <xf numFmtId="0" fontId="22" fillId="0" borderId="0" xfId="75" applyFont="1" applyAlignment="1">
      <alignment horizontal="center"/>
    </xf>
    <xf numFmtId="40" fontId="26" fillId="2" borderId="2" xfId="75" applyNumberFormat="1" applyFont="1" applyFill="1" applyBorder="1" applyAlignment="1">
      <alignment horizontal="center"/>
    </xf>
    <xf numFmtId="0" fontId="31" fillId="0" borderId="0" xfId="75" applyFont="1"/>
    <xf numFmtId="0" fontId="32" fillId="0" borderId="0" xfId="75" applyFont="1"/>
    <xf numFmtId="3" fontId="32" fillId="0" borderId="0" xfId="75" quotePrefix="1" applyNumberFormat="1" applyFont="1"/>
    <xf numFmtId="0" fontId="33" fillId="0" borderId="0" xfId="75" applyFont="1"/>
    <xf numFmtId="166" fontId="24" fillId="0" borderId="0" xfId="75" applyNumberFormat="1" applyFont="1"/>
    <xf numFmtId="0" fontId="34" fillId="0" borderId="0" xfId="75" applyFont="1" applyAlignment="1">
      <alignment horizontal="center"/>
    </xf>
    <xf numFmtId="0" fontId="32" fillId="0" borderId="0" xfId="75" applyFont="1" applyAlignment="1">
      <alignment horizontal="center"/>
    </xf>
    <xf numFmtId="40" fontId="24" fillId="0" borderId="0" xfId="75" applyNumberFormat="1" applyFont="1" applyAlignment="1">
      <alignment horizontal="center"/>
    </xf>
    <xf numFmtId="40" fontId="22" fillId="0" borderId="0" xfId="75" applyNumberFormat="1" applyFont="1" applyAlignment="1">
      <alignment horizontal="center"/>
    </xf>
    <xf numFmtId="6" fontId="22" fillId="0" borderId="0" xfId="75" applyNumberFormat="1" applyFont="1"/>
    <xf numFmtId="5" fontId="24" fillId="0" borderId="0" xfId="75" applyNumberFormat="1" applyFont="1"/>
    <xf numFmtId="5" fontId="24" fillId="0" borderId="1" xfId="75" applyNumberFormat="1" applyFont="1" applyBorder="1"/>
    <xf numFmtId="39" fontId="24" fillId="0" borderId="0" xfId="75" applyNumberFormat="1" applyFont="1"/>
    <xf numFmtId="5" fontId="24" fillId="0" borderId="10" xfId="75" applyNumberFormat="1" applyFont="1" applyBorder="1"/>
    <xf numFmtId="5" fontId="24" fillId="0" borderId="0" xfId="75" applyNumberFormat="1" applyFont="1" applyFill="1"/>
    <xf numFmtId="5" fontId="31" fillId="0" borderId="10" xfId="75" applyNumberFormat="1" applyFont="1" applyBorder="1"/>
    <xf numFmtId="0" fontId="35" fillId="0" borderId="0" xfId="75" applyFont="1"/>
    <xf numFmtId="0" fontId="22" fillId="34" borderId="3" xfId="75" applyFont="1" applyFill="1" applyBorder="1"/>
    <xf numFmtId="0" fontId="22" fillId="34" borderId="4" xfId="75" applyFont="1" applyFill="1" applyBorder="1"/>
    <xf numFmtId="0" fontId="23" fillId="34" borderId="24" xfId="75" applyFont="1" applyFill="1" applyBorder="1" applyAlignment="1">
      <alignment horizontal="center"/>
    </xf>
    <xf numFmtId="0" fontId="23" fillId="34" borderId="23" xfId="75" applyFont="1" applyFill="1" applyBorder="1" applyAlignment="1">
      <alignment horizontal="center"/>
    </xf>
    <xf numFmtId="0" fontId="22" fillId="34" borderId="6" xfId="75" applyFont="1" applyFill="1" applyBorder="1"/>
    <xf numFmtId="0" fontId="22" fillId="34" borderId="0" xfId="75" applyFont="1" applyFill="1" applyBorder="1"/>
    <xf numFmtId="0" fontId="22" fillId="34" borderId="2" xfId="75" applyFont="1" applyFill="1" applyBorder="1"/>
    <xf numFmtId="0" fontId="23" fillId="34" borderId="6" xfId="75" applyFont="1" applyFill="1" applyBorder="1"/>
    <xf numFmtId="0" fontId="22" fillId="34" borderId="6" xfId="75" quotePrefix="1" applyFont="1" applyFill="1" applyBorder="1"/>
    <xf numFmtId="38" fontId="22" fillId="34" borderId="6" xfId="75" quotePrefix="1" applyNumberFormat="1" applyFont="1" applyFill="1" applyBorder="1"/>
    <xf numFmtId="8" fontId="22" fillId="34" borderId="6" xfId="75" quotePrefix="1" applyNumberFormat="1" applyFont="1" applyFill="1" applyBorder="1"/>
    <xf numFmtId="0" fontId="23" fillId="34" borderId="6" xfId="75" quotePrefix="1" applyFont="1" applyFill="1" applyBorder="1"/>
    <xf numFmtId="167" fontId="22" fillId="34" borderId="0" xfId="85" applyNumberFormat="1" applyFont="1" applyFill="1" applyBorder="1" applyAlignment="1">
      <alignment horizontal="center"/>
    </xf>
    <xf numFmtId="167" fontId="22" fillId="34" borderId="2" xfId="85" applyNumberFormat="1" applyFont="1" applyFill="1" applyBorder="1" applyAlignment="1">
      <alignment horizontal="center"/>
    </xf>
    <xf numFmtId="8" fontId="22" fillId="34" borderId="0" xfId="75" applyNumberFormat="1" applyFont="1" applyFill="1" applyBorder="1"/>
    <xf numFmtId="0" fontId="23" fillId="34" borderId="7" xfId="75" quotePrefix="1" applyFont="1" applyFill="1" applyBorder="1"/>
    <xf numFmtId="0" fontId="22" fillId="34" borderId="8" xfId="75" applyFont="1" applyFill="1" applyBorder="1"/>
    <xf numFmtId="6" fontId="23" fillId="34" borderId="8" xfId="75" applyNumberFormat="1" applyFont="1" applyFill="1" applyBorder="1"/>
    <xf numFmtId="6" fontId="23" fillId="34" borderId="0" xfId="75" applyNumberFormat="1" applyFont="1" applyFill="1" applyBorder="1" applyAlignment="1">
      <alignment horizontal="center"/>
    </xf>
    <xf numFmtId="6" fontId="23" fillId="34" borderId="2" xfId="75" applyNumberFormat="1" applyFont="1" applyFill="1" applyBorder="1" applyAlignment="1">
      <alignment horizontal="center"/>
    </xf>
    <xf numFmtId="0" fontId="22" fillId="34" borderId="0" xfId="75" applyFont="1" applyFill="1" applyBorder="1" applyAlignment="1">
      <alignment horizontal="center"/>
    </xf>
    <xf numFmtId="0" fontId="22" fillId="34" borderId="2" xfId="75" applyFont="1" applyFill="1" applyBorder="1" applyAlignment="1">
      <alignment horizontal="center"/>
    </xf>
    <xf numFmtId="6" fontId="22" fillId="34" borderId="0" xfId="75" applyNumberFormat="1" applyFont="1" applyFill="1" applyBorder="1" applyAlignment="1">
      <alignment horizontal="center"/>
    </xf>
    <xf numFmtId="6" fontId="22" fillId="34" borderId="2" xfId="75" applyNumberFormat="1" applyFont="1" applyFill="1" applyBorder="1" applyAlignment="1">
      <alignment horizontal="center"/>
    </xf>
    <xf numFmtId="6" fontId="23" fillId="34" borderId="20" xfId="75" applyNumberFormat="1" applyFont="1" applyFill="1" applyBorder="1" applyAlignment="1">
      <alignment horizontal="center"/>
    </xf>
    <xf numFmtId="6" fontId="23" fillId="34" borderId="22" xfId="75" applyNumberFormat="1" applyFont="1" applyFill="1" applyBorder="1" applyAlignment="1">
      <alignment horizontal="center"/>
    </xf>
    <xf numFmtId="37" fontId="22" fillId="34" borderId="0" xfId="75" applyNumberFormat="1" applyFont="1" applyFill="1" applyBorder="1" applyAlignment="1">
      <alignment horizontal="center"/>
    </xf>
    <xf numFmtId="37" fontId="22" fillId="34" borderId="2" xfId="75" applyNumberFormat="1" applyFont="1" applyFill="1" applyBorder="1" applyAlignment="1">
      <alignment horizontal="center"/>
    </xf>
    <xf numFmtId="37" fontId="22" fillId="34" borderId="0" xfId="86" applyNumberFormat="1" applyFont="1" applyFill="1" applyBorder="1" applyAlignment="1">
      <alignment horizontal="center"/>
    </xf>
    <xf numFmtId="37" fontId="22" fillId="34" borderId="2" xfId="86" applyNumberFormat="1" applyFont="1" applyFill="1" applyBorder="1" applyAlignment="1">
      <alignment horizontal="center"/>
    </xf>
    <xf numFmtId="37" fontId="23" fillId="34" borderId="10" xfId="86" applyNumberFormat="1" applyFont="1" applyFill="1" applyBorder="1" applyAlignment="1">
      <alignment horizontal="center"/>
    </xf>
    <xf numFmtId="37" fontId="23" fillId="34" borderId="21" xfId="86" applyNumberFormat="1" applyFont="1" applyFill="1" applyBorder="1" applyAlignment="1">
      <alignment horizontal="center"/>
    </xf>
    <xf numFmtId="6" fontId="23" fillId="34" borderId="9" xfId="75" applyNumberFormat="1" applyFont="1" applyFill="1" applyBorder="1" applyAlignment="1">
      <alignment horizontal="center"/>
    </xf>
    <xf numFmtId="5" fontId="22" fillId="34" borderId="10" xfId="75" applyNumberFormat="1" applyFont="1" applyFill="1" applyBorder="1" applyAlignment="1">
      <alignment horizontal="center"/>
    </xf>
    <xf numFmtId="5" fontId="22" fillId="34" borderId="21" xfId="75" applyNumberFormat="1" applyFont="1" applyFill="1" applyBorder="1" applyAlignment="1">
      <alignment horizontal="center"/>
    </xf>
  </cellXfs>
  <cellStyles count="8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86" builtinId="3"/>
    <cellStyle name="Comma [0] 2" xfId="28" xr:uid="{00000000-0005-0000-0000-00001C000000}"/>
    <cellStyle name="Comma [0] 3" xfId="29" xr:uid="{00000000-0005-0000-0000-00001D000000}"/>
    <cellStyle name="Comma [0] 4" xfId="30" xr:uid="{00000000-0005-0000-0000-00001E000000}"/>
    <cellStyle name="Comma 10" xfId="31" xr:uid="{00000000-0005-0000-0000-00001F000000}"/>
    <cellStyle name="Comma 11" xfId="32" xr:uid="{00000000-0005-0000-0000-000020000000}"/>
    <cellStyle name="Comma 12" xfId="33" xr:uid="{00000000-0005-0000-0000-000021000000}"/>
    <cellStyle name="Comma 13" xfId="34" xr:uid="{00000000-0005-0000-0000-000022000000}"/>
    <cellStyle name="Comma 14" xfId="35" xr:uid="{00000000-0005-0000-0000-000023000000}"/>
    <cellStyle name="Comma 15" xfId="36" xr:uid="{00000000-0005-0000-0000-000024000000}"/>
    <cellStyle name="Comma 16" xfId="37" xr:uid="{00000000-0005-0000-0000-000025000000}"/>
    <cellStyle name="Comma 17" xfId="38" xr:uid="{00000000-0005-0000-0000-000026000000}"/>
    <cellStyle name="Comma 18" xfId="39" xr:uid="{00000000-0005-0000-0000-000027000000}"/>
    <cellStyle name="Comma 19" xfId="40" xr:uid="{00000000-0005-0000-0000-000028000000}"/>
    <cellStyle name="Comma 2" xfId="41" xr:uid="{00000000-0005-0000-0000-000029000000}"/>
    <cellStyle name="Comma 2 2" xfId="42" xr:uid="{00000000-0005-0000-0000-00002A000000}"/>
    <cellStyle name="Comma 2 3" xfId="43" xr:uid="{00000000-0005-0000-0000-00002B000000}"/>
    <cellStyle name="Comma 2_FY13 GF Exp ao 12-31-12" xfId="44" xr:uid="{00000000-0005-0000-0000-00002C000000}"/>
    <cellStyle name="Comma 3" xfId="45" xr:uid="{00000000-0005-0000-0000-00002D000000}"/>
    <cellStyle name="Comma 4" xfId="46" xr:uid="{00000000-0005-0000-0000-00002E000000}"/>
    <cellStyle name="Comma 5" xfId="47" xr:uid="{00000000-0005-0000-0000-00002F000000}"/>
    <cellStyle name="Comma 6" xfId="48" xr:uid="{00000000-0005-0000-0000-000030000000}"/>
    <cellStyle name="Comma 7" xfId="49" xr:uid="{00000000-0005-0000-0000-000031000000}"/>
    <cellStyle name="Comma 8" xfId="50" xr:uid="{00000000-0005-0000-0000-000032000000}"/>
    <cellStyle name="Comma 9" xfId="51" xr:uid="{00000000-0005-0000-0000-000033000000}"/>
    <cellStyle name="Currency 2" xfId="52" xr:uid="{00000000-0005-0000-0000-000034000000}"/>
    <cellStyle name="Currency 3" xfId="53" xr:uid="{00000000-0005-0000-0000-000035000000}"/>
    <cellStyle name="Currency 3 2" xfId="54" xr:uid="{00000000-0005-0000-0000-000036000000}"/>
    <cellStyle name="Currency 4" xfId="55" xr:uid="{00000000-0005-0000-0000-000037000000}"/>
    <cellStyle name="Explanatory Text 2" xfId="56" xr:uid="{00000000-0005-0000-0000-000038000000}"/>
    <cellStyle name="Good 2" xfId="57" xr:uid="{00000000-0005-0000-0000-000039000000}"/>
    <cellStyle name="Heading 1 2" xfId="58" xr:uid="{00000000-0005-0000-0000-00003A000000}"/>
    <cellStyle name="Heading 2 2" xfId="59" xr:uid="{00000000-0005-0000-0000-00003B000000}"/>
    <cellStyle name="Heading 3 2" xfId="60" xr:uid="{00000000-0005-0000-0000-00003C000000}"/>
    <cellStyle name="Heading 4 2" xfId="61" xr:uid="{00000000-0005-0000-0000-00003D000000}"/>
    <cellStyle name="Input 2" xfId="62" xr:uid="{00000000-0005-0000-0000-00003E000000}"/>
    <cellStyle name="Linked Cell 2" xfId="63" xr:uid="{00000000-0005-0000-0000-00003F000000}"/>
    <cellStyle name="Neutral 2" xfId="64" xr:uid="{00000000-0005-0000-0000-000040000000}"/>
    <cellStyle name="Normal" xfId="0" builtinId="0"/>
    <cellStyle name="Normal 2" xfId="65" xr:uid="{00000000-0005-0000-0000-000042000000}"/>
    <cellStyle name="Normal 2 2" xfId="66" xr:uid="{00000000-0005-0000-0000-000043000000}"/>
    <cellStyle name="Normal 2 3" xfId="67" xr:uid="{00000000-0005-0000-0000-000044000000}"/>
    <cellStyle name="Normal 2 4" xfId="68" xr:uid="{00000000-0005-0000-0000-000045000000}"/>
    <cellStyle name="Normal 2_FY13 GF Exp ao 12-31-12" xfId="69" xr:uid="{00000000-0005-0000-0000-000046000000}"/>
    <cellStyle name="Normal 3" xfId="70" xr:uid="{00000000-0005-0000-0000-000047000000}"/>
    <cellStyle name="Normal 3 2" xfId="71" xr:uid="{00000000-0005-0000-0000-000048000000}"/>
    <cellStyle name="Normal 4" xfId="72" xr:uid="{00000000-0005-0000-0000-000049000000}"/>
    <cellStyle name="Normal 5" xfId="73" xr:uid="{00000000-0005-0000-0000-00004A000000}"/>
    <cellStyle name="Normal 5 2" xfId="74" xr:uid="{00000000-0005-0000-0000-00004B000000}"/>
    <cellStyle name="Normal 6" xfId="75" xr:uid="{00000000-0005-0000-0000-00004C000000}"/>
    <cellStyle name="Normal 6 2" xfId="76" xr:uid="{00000000-0005-0000-0000-00004D000000}"/>
    <cellStyle name="Note 2" xfId="77" xr:uid="{00000000-0005-0000-0000-00004E000000}"/>
    <cellStyle name="Output 2" xfId="78" xr:uid="{00000000-0005-0000-0000-00004F000000}"/>
    <cellStyle name="Percent" xfId="85" builtinId="5"/>
    <cellStyle name="Percent 2" xfId="79" xr:uid="{00000000-0005-0000-0000-000051000000}"/>
    <cellStyle name="Percent 3" xfId="80" xr:uid="{00000000-0005-0000-0000-000052000000}"/>
    <cellStyle name="Percent 4" xfId="81" xr:uid="{00000000-0005-0000-0000-000053000000}"/>
    <cellStyle name="Title 2" xfId="82" xr:uid="{00000000-0005-0000-0000-000054000000}"/>
    <cellStyle name="Total 2" xfId="83" xr:uid="{00000000-0005-0000-0000-000055000000}"/>
    <cellStyle name="Warning Text 2" xfId="84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Budget%20Workfiles/Excel-%20budget/HEALTH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nual%20Budget%20Workfiles\Excel-%20budget\HEALTH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Budget%20Workfiles\Excel-%20budget\HEALTH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E per pupil"/>
      <sheetName val="$100 Bill Breakdown of Spending"/>
      <sheetName val="Budget Summary"/>
      <sheetName val="CHCA Hist"/>
      <sheetName val="SRO"/>
      <sheetName val="FY20 byElement (DEPT)"/>
      <sheetName val="FY20 byElmnt-TM"/>
      <sheetName val="FY20 byElement (BOF)"/>
      <sheetName val="FY20 byElement (TC)"/>
      <sheetName val="WCC"/>
      <sheetName val="BudCapital"/>
      <sheetName val="Chk List"/>
      <sheetName val="FY20 byEl-Dept"/>
      <sheetName val="D62"/>
      <sheetName val="Add'l hrs-posits"/>
      <sheetName val="Bud Summ"/>
      <sheetName val="FY19 Act"/>
      <sheetName val="FY20Bud"/>
      <sheetName val="Budget"/>
      <sheetName val="All"/>
      <sheetName val="Payroll"/>
      <sheetName val="WageNeg%Tbl"/>
      <sheetName val="Pens"/>
      <sheetName val="WgNeg"/>
      <sheetName val="Life"/>
      <sheetName val="WC %"/>
      <sheetName val="Long"/>
      <sheetName val="LongCalc"/>
      <sheetName val="Hlth-Dtl"/>
      <sheetName val="Hlth$Mtx"/>
      <sheetName val="InLieu"/>
      <sheetName val="Hlth"/>
      <sheetName val="BC$"/>
      <sheetName val="MM$"/>
      <sheetName val="WC$"/>
      <sheetName val="CHCA$"/>
      <sheetName val="Disp$"/>
      <sheetName val="BPD$"/>
      <sheetName val="Vac-CHCA"/>
      <sheetName val="D53 FY17 Hist"/>
      <sheetName val="TFB-Clothing"/>
      <sheetName val="TFB-Auto"/>
      <sheetName val="Uniforms"/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E per pupil"/>
      <sheetName val="$100 Bill Breakdown of Spending"/>
      <sheetName val="Budget Summary"/>
      <sheetName val="CHCA Hist"/>
      <sheetName val="SRO"/>
      <sheetName val="FY20 byElement (DEPT)"/>
      <sheetName val="FY20 byElmnt-TM"/>
      <sheetName val="FY20 byElement (BOF)"/>
      <sheetName val="FY20 byElement (TC)"/>
      <sheetName val="WCC"/>
      <sheetName val="BudCapital"/>
      <sheetName val="Chk List"/>
      <sheetName val="FY20 byEl-Dept"/>
      <sheetName val="D62"/>
      <sheetName val="Add'l hrs-posits"/>
      <sheetName val="Bud Summ"/>
      <sheetName val="FY19 Act"/>
      <sheetName val="FY20Bud"/>
      <sheetName val="Budget"/>
      <sheetName val="All"/>
      <sheetName val="Payroll"/>
      <sheetName val="WageNeg%Tbl"/>
      <sheetName val="Pens"/>
      <sheetName val="WgNeg"/>
      <sheetName val="Life"/>
      <sheetName val="WC %"/>
      <sheetName val="Long"/>
      <sheetName val="LongCalc"/>
      <sheetName val="Hlth-Dtl"/>
      <sheetName val="Hlth$Mtx"/>
      <sheetName val="InLieu"/>
      <sheetName val="Hlth"/>
      <sheetName val="BC$"/>
      <sheetName val="MM$"/>
      <sheetName val="WC$"/>
      <sheetName val="CHCA$"/>
      <sheetName val="Disp$"/>
      <sheetName val="BPD$"/>
      <sheetName val="Vac-CHCA"/>
      <sheetName val="D53 FY17 Hist"/>
      <sheetName val="TFB-Clothing"/>
      <sheetName val="TFB-Auto"/>
      <sheetName val="Uniforms"/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4"/>
  <sheetViews>
    <sheetView tabSelected="1" topLeftCell="A2" zoomScaleNormal="100" workbookViewId="0">
      <selection activeCell="E36" sqref="E36"/>
    </sheetView>
  </sheetViews>
  <sheetFormatPr defaultColWidth="8.85546875" defaultRowHeight="12.75" outlineLevelRow="2"/>
  <cols>
    <col min="1" max="1" width="61.85546875" style="1" customWidth="1"/>
    <col min="2" max="2" width="2.140625" style="1" customWidth="1"/>
    <col min="3" max="3" width="22.85546875" style="2" customWidth="1"/>
    <col min="4" max="4" width="19.85546875" style="1" bestFit="1" customWidth="1"/>
    <col min="5" max="5" width="27.5703125" style="1" bestFit="1" customWidth="1"/>
    <col min="6" max="6" width="13.42578125" style="1" hidden="1" customWidth="1"/>
    <col min="7" max="7" width="16.28515625" style="1" hidden="1" customWidth="1"/>
    <col min="8" max="8" width="26.85546875" style="66" bestFit="1" customWidth="1"/>
    <col min="9" max="9" width="10.140625" style="1" customWidth="1"/>
    <col min="10" max="16384" width="8.85546875" style="1"/>
  </cols>
  <sheetData>
    <row r="1" spans="1:8" ht="15.75" hidden="1" outlineLevel="1">
      <c r="A1" s="44">
        <v>280000</v>
      </c>
    </row>
    <row r="2" spans="1:8" ht="25.5" collapsed="1">
      <c r="A2" s="84" t="s">
        <v>91</v>
      </c>
      <c r="H2" s="1"/>
    </row>
    <row r="3" spans="1:8" ht="13.5" thickBot="1">
      <c r="E3" s="77"/>
      <c r="H3" s="1"/>
    </row>
    <row r="4" spans="1:8">
      <c r="A4" s="85"/>
      <c r="B4" s="86"/>
      <c r="C4" s="87" t="s">
        <v>52</v>
      </c>
      <c r="D4" s="87" t="s">
        <v>29</v>
      </c>
      <c r="E4" s="88" t="s">
        <v>53</v>
      </c>
      <c r="H4" s="1"/>
    </row>
    <row r="5" spans="1:8">
      <c r="A5" s="89"/>
      <c r="B5" s="90"/>
      <c r="C5" s="90"/>
      <c r="D5" s="90"/>
      <c r="E5" s="91"/>
      <c r="H5" s="1"/>
    </row>
    <row r="6" spans="1:8" outlineLevel="1">
      <c r="A6" s="92" t="s">
        <v>51</v>
      </c>
      <c r="B6" s="90"/>
      <c r="C6" s="103">
        <v>49514520</v>
      </c>
      <c r="D6" s="103">
        <v>48534130</v>
      </c>
      <c r="E6" s="104">
        <f>C6+D6</f>
        <v>98048650</v>
      </c>
      <c r="H6" s="73" t="str">
        <f>IF(E6=C38,"","ERROR")</f>
        <v/>
      </c>
    </row>
    <row r="7" spans="1:8" outlineLevel="1">
      <c r="A7" s="89"/>
      <c r="B7" s="90"/>
      <c r="C7" s="105"/>
      <c r="D7" s="105"/>
      <c r="E7" s="106"/>
      <c r="H7" s="1"/>
    </row>
    <row r="8" spans="1:8" outlineLevel="1">
      <c r="A8" s="92" t="s">
        <v>46</v>
      </c>
      <c r="B8" s="90"/>
      <c r="C8" s="111"/>
      <c r="D8" s="111"/>
      <c r="E8" s="112"/>
      <c r="H8" s="1"/>
    </row>
    <row r="9" spans="1:8" outlineLevel="1">
      <c r="A9" s="89" t="s">
        <v>44</v>
      </c>
      <c r="B9" s="90"/>
      <c r="C9" s="113">
        <f>D65</f>
        <v>-28768</v>
      </c>
      <c r="D9" s="113">
        <f>E68</f>
        <v>0</v>
      </c>
      <c r="E9" s="114">
        <f t="shared" ref="E9:E13" si="0">C9+D9</f>
        <v>-28768</v>
      </c>
      <c r="H9" s="1"/>
    </row>
    <row r="10" spans="1:8" outlineLevel="1">
      <c r="A10" s="93" t="s">
        <v>36</v>
      </c>
      <c r="B10" s="90"/>
      <c r="C10" s="113">
        <f>D88</f>
        <v>-3412337</v>
      </c>
      <c r="D10" s="113">
        <f>E88</f>
        <v>-648498</v>
      </c>
      <c r="E10" s="114">
        <f t="shared" si="0"/>
        <v>-4060835</v>
      </c>
      <c r="H10" s="1"/>
    </row>
    <row r="11" spans="1:8" outlineLevel="1">
      <c r="A11" s="94" t="s">
        <v>37</v>
      </c>
      <c r="B11" s="90"/>
      <c r="C11" s="113">
        <f>D92</f>
        <v>0</v>
      </c>
      <c r="D11" s="113">
        <f>E92</f>
        <v>0</v>
      </c>
      <c r="E11" s="114">
        <f t="shared" si="0"/>
        <v>0</v>
      </c>
      <c r="H11" s="1"/>
    </row>
    <row r="12" spans="1:8" outlineLevel="1">
      <c r="A12" s="93" t="s">
        <v>38</v>
      </c>
      <c r="B12" s="90"/>
      <c r="C12" s="113">
        <f>D96</f>
        <v>0</v>
      </c>
      <c r="D12" s="113">
        <f>E96</f>
        <v>0</v>
      </c>
      <c r="E12" s="114">
        <f t="shared" si="0"/>
        <v>0</v>
      </c>
      <c r="H12" s="1"/>
    </row>
    <row r="13" spans="1:8" outlineLevel="1">
      <c r="A13" s="95" t="s">
        <v>39</v>
      </c>
      <c r="B13" s="90"/>
      <c r="C13" s="113">
        <f>D100</f>
        <v>0</v>
      </c>
      <c r="D13" s="113">
        <f>E100</f>
        <v>0</v>
      </c>
      <c r="E13" s="114">
        <f t="shared" si="0"/>
        <v>0</v>
      </c>
      <c r="H13" s="1"/>
    </row>
    <row r="14" spans="1:8" outlineLevel="1">
      <c r="A14" s="93" t="s">
        <v>40</v>
      </c>
      <c r="B14" s="90"/>
      <c r="C14" s="113">
        <f>D104</f>
        <v>0</v>
      </c>
      <c r="D14" s="113">
        <f>E104</f>
        <v>0</v>
      </c>
      <c r="E14" s="114">
        <f>C14+D14</f>
        <v>0</v>
      </c>
      <c r="H14" s="1"/>
    </row>
    <row r="15" spans="1:8" outlineLevel="1">
      <c r="A15" s="93" t="s">
        <v>41</v>
      </c>
      <c r="B15" s="90"/>
      <c r="C15" s="113">
        <f>D108</f>
        <v>0</v>
      </c>
      <c r="D15" s="113">
        <f>E108</f>
        <v>0</v>
      </c>
      <c r="E15" s="114">
        <f>C15+D15</f>
        <v>0</v>
      </c>
      <c r="H15" s="1"/>
    </row>
    <row r="16" spans="1:8" outlineLevel="1">
      <c r="A16" s="96" t="s">
        <v>47</v>
      </c>
      <c r="B16" s="90"/>
      <c r="C16" s="115">
        <f>SUM(C9:C15)</f>
        <v>-3441105</v>
      </c>
      <c r="D16" s="115">
        <f>SUM(D9:D15)</f>
        <v>-648498</v>
      </c>
      <c r="E16" s="116">
        <f>SUM(E9:E15)</f>
        <v>-4089603</v>
      </c>
      <c r="H16" s="1"/>
    </row>
    <row r="17" spans="1:8" outlineLevel="1">
      <c r="A17" s="89"/>
      <c r="B17" s="90"/>
      <c r="C17" s="105"/>
      <c r="D17" s="105"/>
      <c r="E17" s="106"/>
      <c r="H17" s="1"/>
    </row>
    <row r="18" spans="1:8" ht="13.5" thickBot="1">
      <c r="A18" s="92" t="s">
        <v>61</v>
      </c>
      <c r="B18" s="90"/>
      <c r="C18" s="109">
        <f>C6+C16</f>
        <v>46073415</v>
      </c>
      <c r="D18" s="109">
        <f>D6+D16</f>
        <v>47885632</v>
      </c>
      <c r="E18" s="110">
        <f t="shared" ref="E18" si="1">C18+D18</f>
        <v>93959047</v>
      </c>
      <c r="H18" s="73" t="str">
        <f>IF(E18=E38,"","ERROR")</f>
        <v/>
      </c>
    </row>
    <row r="19" spans="1:8" ht="13.5" thickTop="1">
      <c r="A19" s="89"/>
      <c r="B19" s="90"/>
      <c r="C19" s="105"/>
      <c r="D19" s="105"/>
      <c r="E19" s="106"/>
      <c r="H19" s="1"/>
    </row>
    <row r="20" spans="1:8">
      <c r="A20" s="89" t="s">
        <v>66</v>
      </c>
      <c r="B20" s="90"/>
      <c r="C20" s="107">
        <v>45059418</v>
      </c>
      <c r="D20" s="107">
        <v>46416504</v>
      </c>
      <c r="E20" s="108">
        <f>C20+D20</f>
        <v>91475922</v>
      </c>
      <c r="H20" s="1"/>
    </row>
    <row r="21" spans="1:8">
      <c r="A21" s="92" t="s">
        <v>57</v>
      </c>
      <c r="B21" s="90"/>
      <c r="C21" s="103">
        <f>C18-C20</f>
        <v>1013997</v>
      </c>
      <c r="D21" s="103">
        <f t="shared" ref="D21" si="2">D18-D20</f>
        <v>1469128</v>
      </c>
      <c r="E21" s="104">
        <f>C21+D21</f>
        <v>2483125</v>
      </c>
      <c r="H21" s="1"/>
    </row>
    <row r="22" spans="1:8">
      <c r="A22" s="89"/>
      <c r="B22" s="90"/>
      <c r="C22" s="97">
        <f>C21/C20</f>
        <v>2.2503552975318055E-2</v>
      </c>
      <c r="D22" s="97">
        <f>D21/D20</f>
        <v>3.1650983451920467E-2</v>
      </c>
      <c r="E22" s="98">
        <f>E21/E20</f>
        <v>2.7145121313999983E-2</v>
      </c>
      <c r="H22" s="1"/>
    </row>
    <row r="23" spans="1:8" outlineLevel="1">
      <c r="A23" s="92" t="s">
        <v>48</v>
      </c>
      <c r="B23" s="90"/>
      <c r="C23" s="90"/>
      <c r="D23" s="99"/>
      <c r="E23" s="91"/>
      <c r="H23" s="1"/>
    </row>
    <row r="24" spans="1:8" outlineLevel="1">
      <c r="A24" s="89" t="s">
        <v>44</v>
      </c>
      <c r="B24" s="90"/>
      <c r="C24" s="113">
        <f>D116</f>
        <v>-187000</v>
      </c>
      <c r="D24" s="107">
        <f>E116</f>
        <v>0</v>
      </c>
      <c r="E24" s="114">
        <f t="shared" ref="E24" si="3">C24+D24</f>
        <v>-187000</v>
      </c>
      <c r="H24" s="1"/>
    </row>
    <row r="25" spans="1:8" outlineLevel="1">
      <c r="A25" s="93" t="s">
        <v>36</v>
      </c>
      <c r="B25" s="90"/>
      <c r="C25" s="107">
        <f>D121</f>
        <v>-310640</v>
      </c>
      <c r="D25" s="107">
        <f>E121</f>
        <v>0</v>
      </c>
      <c r="E25" s="114">
        <f>D121+E121</f>
        <v>-310640</v>
      </c>
      <c r="H25" s="1"/>
    </row>
    <row r="26" spans="1:8" outlineLevel="1">
      <c r="A26" s="94" t="s">
        <v>37</v>
      </c>
      <c r="B26" s="90"/>
      <c r="C26" s="107">
        <f>D125</f>
        <v>0</v>
      </c>
      <c r="D26" s="107">
        <f>E125</f>
        <v>0</v>
      </c>
      <c r="E26" s="114">
        <f>D125+E125</f>
        <v>0</v>
      </c>
      <c r="H26" s="1"/>
    </row>
    <row r="27" spans="1:8" outlineLevel="1">
      <c r="A27" s="93" t="s">
        <v>38</v>
      </c>
      <c r="B27" s="90"/>
      <c r="C27" s="107">
        <f>D129</f>
        <v>0</v>
      </c>
      <c r="D27" s="107">
        <f>E129</f>
        <v>0</v>
      </c>
      <c r="E27" s="114">
        <f>D129+E129</f>
        <v>0</v>
      </c>
      <c r="H27" s="1"/>
    </row>
    <row r="28" spans="1:8" outlineLevel="1">
      <c r="A28" s="95" t="s">
        <v>39</v>
      </c>
      <c r="B28" s="90"/>
      <c r="C28" s="107">
        <f>D133</f>
        <v>0</v>
      </c>
      <c r="D28" s="107">
        <f>E133</f>
        <v>0</v>
      </c>
      <c r="E28" s="114">
        <f>D133+E133</f>
        <v>0</v>
      </c>
      <c r="H28" s="1"/>
    </row>
    <row r="29" spans="1:8" outlineLevel="1">
      <c r="A29" s="93" t="s">
        <v>40</v>
      </c>
      <c r="B29" s="90"/>
      <c r="C29" s="107">
        <f>D137</f>
        <v>0</v>
      </c>
      <c r="D29" s="107">
        <f>E137</f>
        <v>0</v>
      </c>
      <c r="E29" s="114">
        <f>D137+E137</f>
        <v>0</v>
      </c>
      <c r="H29" s="1"/>
    </row>
    <row r="30" spans="1:8" outlineLevel="1">
      <c r="A30" s="93" t="s">
        <v>41</v>
      </c>
      <c r="B30" s="90"/>
      <c r="C30" s="107">
        <f>D141</f>
        <v>0</v>
      </c>
      <c r="D30" s="107">
        <f>E141</f>
        <v>0</v>
      </c>
      <c r="E30" s="114">
        <f>D141+E141</f>
        <v>0</v>
      </c>
      <c r="H30" s="1"/>
    </row>
    <row r="31" spans="1:8" outlineLevel="1">
      <c r="A31" s="96" t="s">
        <v>49</v>
      </c>
      <c r="B31" s="90"/>
      <c r="C31" s="118">
        <f>SUM(C24:C30)</f>
        <v>-497640</v>
      </c>
      <c r="D31" s="118">
        <f t="shared" ref="D31:E31" si="4">SUM(D24:D30)</f>
        <v>0</v>
      </c>
      <c r="E31" s="119">
        <f t="shared" si="4"/>
        <v>-497640</v>
      </c>
      <c r="H31" s="1"/>
    </row>
    <row r="32" spans="1:8" ht="13.5" outlineLevel="1" thickBot="1">
      <c r="A32" s="100"/>
      <c r="B32" s="101"/>
      <c r="C32" s="102"/>
      <c r="D32" s="102"/>
      <c r="E32" s="117"/>
      <c r="H32" s="1"/>
    </row>
    <row r="33" spans="1:9" outlineLevel="1">
      <c r="E33" s="77"/>
      <c r="H33" s="1"/>
    </row>
    <row r="34" spans="1:9" outlineLevel="1">
      <c r="E34" s="77"/>
      <c r="H34" s="1"/>
    </row>
    <row r="35" spans="1:9" ht="15.75" outlineLevel="1">
      <c r="A35" s="8" t="s">
        <v>65</v>
      </c>
      <c r="B35" s="9"/>
      <c r="C35" s="10">
        <v>44256</v>
      </c>
      <c r="D35" s="11"/>
      <c r="E35" s="10">
        <v>44285</v>
      </c>
      <c r="F35" s="8"/>
      <c r="G35" s="8" t="s">
        <v>0</v>
      </c>
      <c r="H35" s="8"/>
    </row>
    <row r="36" spans="1:9" ht="15.75" outlineLevel="1">
      <c r="A36" s="8"/>
      <c r="B36" s="8"/>
      <c r="C36" s="12" t="s">
        <v>1</v>
      </c>
      <c r="D36" s="13"/>
      <c r="E36" s="62" t="s">
        <v>55</v>
      </c>
      <c r="F36" s="14" t="s">
        <v>2</v>
      </c>
      <c r="G36" s="8" t="s">
        <v>3</v>
      </c>
      <c r="H36" s="8"/>
    </row>
    <row r="37" spans="1:9" ht="15.75" outlineLevel="1">
      <c r="A37" s="8"/>
      <c r="B37" s="8"/>
      <c r="C37" s="17" t="s">
        <v>54</v>
      </c>
      <c r="D37" s="16" t="s">
        <v>56</v>
      </c>
      <c r="E37" s="17" t="s">
        <v>54</v>
      </c>
      <c r="F37" s="17" t="s">
        <v>4</v>
      </c>
      <c r="G37" s="15"/>
      <c r="H37" s="8"/>
    </row>
    <row r="38" spans="1:9" ht="15.75" outlineLevel="1">
      <c r="A38" s="8" t="s">
        <v>5</v>
      </c>
      <c r="B38" s="8"/>
      <c r="C38" s="78">
        <v>98048650</v>
      </c>
      <c r="D38" s="78">
        <f>D110+E110</f>
        <v>-4089603</v>
      </c>
      <c r="E38" s="78">
        <f>C38+D38</f>
        <v>93959047</v>
      </c>
      <c r="F38" s="19">
        <f>D163</f>
        <v>0</v>
      </c>
      <c r="G38" s="19">
        <f>SUM(E38:F38)</f>
        <v>93959047</v>
      </c>
      <c r="H38" s="18"/>
    </row>
    <row r="39" spans="1:9" ht="15.75" outlineLevel="1">
      <c r="A39" s="8" t="s">
        <v>6</v>
      </c>
      <c r="B39" s="8"/>
      <c r="C39" s="79">
        <v>-14594780</v>
      </c>
      <c r="D39" s="79">
        <f>-(D143+E143)</f>
        <v>497640</v>
      </c>
      <c r="E39" s="79">
        <f>SUM(C39:D39)</f>
        <v>-14097140</v>
      </c>
      <c r="F39" s="20">
        <f>-D156</f>
        <v>0</v>
      </c>
      <c r="G39" s="20">
        <f>SUM(E39:F39)</f>
        <v>-14097140</v>
      </c>
      <c r="H39" s="8"/>
    </row>
    <row r="40" spans="1:9" ht="15.75" outlineLevel="1">
      <c r="A40" s="8" t="s">
        <v>7</v>
      </c>
      <c r="B40" s="8"/>
      <c r="C40" s="78">
        <f>SUM(C38:C39)</f>
        <v>83453870</v>
      </c>
      <c r="D40" s="78">
        <f>SUM(D38:D39)</f>
        <v>-3591963</v>
      </c>
      <c r="E40" s="78">
        <f>SUM(E38:E39)</f>
        <v>79861907</v>
      </c>
      <c r="F40" s="19">
        <f>SUM(F38:F39)</f>
        <v>0</v>
      </c>
      <c r="G40" s="19">
        <f>SUM(E40:F40)</f>
        <v>79861907</v>
      </c>
      <c r="H40" s="8"/>
    </row>
    <row r="41" spans="1:9" ht="15.75" outlineLevel="1">
      <c r="A41" s="8" t="s">
        <v>62</v>
      </c>
      <c r="B41" s="8"/>
      <c r="C41" s="78">
        <f>C40/0.993</f>
        <v>84042165.156092644</v>
      </c>
      <c r="D41" s="78">
        <f>D40/0.993</f>
        <v>-3617283.9879154079</v>
      </c>
      <c r="E41" s="78">
        <f>E40/0.993</f>
        <v>80424881.168177247</v>
      </c>
      <c r="F41" s="19">
        <f>F40/0.99</f>
        <v>0</v>
      </c>
      <c r="G41" s="19">
        <f>G40/0.99</f>
        <v>80668592.929292932</v>
      </c>
      <c r="H41" s="8"/>
      <c r="I41" s="3"/>
    </row>
    <row r="42" spans="1:9" ht="15.75" outlineLevel="1">
      <c r="A42" s="8"/>
      <c r="B42" s="8"/>
      <c r="C42" s="18"/>
      <c r="D42" s="18"/>
      <c r="E42" s="18"/>
      <c r="F42" s="8"/>
      <c r="G42" s="8"/>
      <c r="H42" s="8"/>
    </row>
    <row r="43" spans="1:9" ht="15.75" outlineLevel="1">
      <c r="A43" s="8" t="s">
        <v>18</v>
      </c>
      <c r="B43" s="8"/>
      <c r="C43" s="21">
        <v>2370085148</v>
      </c>
      <c r="D43" s="21">
        <v>0</v>
      </c>
      <c r="E43" s="21">
        <f>C43+D43</f>
        <v>2370085148</v>
      </c>
      <c r="F43" s="19">
        <f>C43</f>
        <v>2370085148</v>
      </c>
      <c r="G43" s="19">
        <f>D43</f>
        <v>0</v>
      </c>
      <c r="H43" s="8"/>
      <c r="I43" s="4"/>
    </row>
    <row r="44" spans="1:9" ht="15.75" outlineLevel="1">
      <c r="A44" s="8"/>
      <c r="B44" s="8"/>
      <c r="C44" s="18"/>
      <c r="D44" s="18"/>
      <c r="E44" s="18"/>
      <c r="F44" s="8"/>
      <c r="G44" s="8"/>
      <c r="H44" s="8"/>
    </row>
    <row r="45" spans="1:9" ht="15.75" hidden="1" outlineLevel="2">
      <c r="A45" s="8" t="s">
        <v>60</v>
      </c>
      <c r="B45" s="8"/>
      <c r="C45" s="57">
        <f>ROUND((C41/C43)*1000,2)</f>
        <v>35.46</v>
      </c>
      <c r="D45" s="80">
        <f>E45-C45</f>
        <v>-1.5300000000000011</v>
      </c>
      <c r="E45" s="57">
        <f>ROUND((E41/E43)*1000,2)</f>
        <v>33.93</v>
      </c>
      <c r="F45" s="24" t="e">
        <f>#REF!*1000</f>
        <v>#REF!</v>
      </c>
      <c r="G45" s="24" t="e">
        <f>#REF!*1000</f>
        <v>#REF!</v>
      </c>
      <c r="H45" s="8"/>
    </row>
    <row r="46" spans="1:9" ht="15.75" hidden="1" outlineLevel="2">
      <c r="A46" s="8" t="s">
        <v>19</v>
      </c>
      <c r="B46" s="8"/>
      <c r="C46" s="57">
        <v>33.93</v>
      </c>
      <c r="D46" s="57"/>
      <c r="E46" s="63">
        <f>C46</f>
        <v>33.93</v>
      </c>
      <c r="F46" s="8"/>
      <c r="G46" s="25" t="e">
        <f>#REF!*1000</f>
        <v>#REF!</v>
      </c>
      <c r="H46" s="8"/>
    </row>
    <row r="47" spans="1:9" ht="15.75" hidden="1" outlineLevel="2">
      <c r="A47" s="8" t="s">
        <v>63</v>
      </c>
      <c r="B47" s="8"/>
      <c r="C47" s="57">
        <f>C45-C46</f>
        <v>1.5300000000000011</v>
      </c>
      <c r="D47" s="72"/>
      <c r="E47" s="57">
        <f>E45-E46</f>
        <v>0</v>
      </c>
      <c r="F47" s="8"/>
      <c r="G47" s="24" t="e">
        <f>#REF!*1000</f>
        <v>#REF!</v>
      </c>
      <c r="H47" s="8"/>
    </row>
    <row r="48" spans="1:9" ht="16.5" outlineLevel="1" collapsed="1" thickBot="1">
      <c r="A48" s="8"/>
      <c r="B48" s="8"/>
      <c r="C48" s="24"/>
      <c r="D48" s="22"/>
      <c r="E48" s="24"/>
      <c r="F48" s="8"/>
      <c r="G48" s="24"/>
      <c r="H48" s="8"/>
    </row>
    <row r="49" spans="1:9" ht="15.75" outlineLevel="1">
      <c r="A49" s="26"/>
      <c r="B49" s="27"/>
      <c r="C49" s="28"/>
      <c r="D49" s="29"/>
      <c r="E49" s="28"/>
      <c r="F49" s="27"/>
      <c r="G49" s="28"/>
      <c r="H49" s="30"/>
    </row>
    <row r="50" spans="1:9" ht="15.75">
      <c r="A50" s="31" t="s">
        <v>20</v>
      </c>
      <c r="B50" s="32"/>
      <c r="C50" s="33"/>
      <c r="D50" s="33"/>
      <c r="E50" s="33"/>
      <c r="F50" s="32"/>
      <c r="G50" s="33"/>
      <c r="H50" s="34" t="s">
        <v>58</v>
      </c>
    </row>
    <row r="51" spans="1:9" ht="15.75">
      <c r="A51" s="60"/>
      <c r="B51" s="61"/>
      <c r="C51" s="64">
        <f>C45</f>
        <v>35.46</v>
      </c>
      <c r="D51" s="64"/>
      <c r="E51" s="64">
        <f>E45</f>
        <v>33.93</v>
      </c>
      <c r="F51" s="65"/>
      <c r="G51" s="65"/>
      <c r="H51" s="67">
        <f>E51-E46</f>
        <v>0</v>
      </c>
    </row>
    <row r="52" spans="1:9" ht="15.75">
      <c r="A52" s="35" t="s">
        <v>59</v>
      </c>
      <c r="B52" s="32"/>
      <c r="C52" s="37">
        <f>C45/C46-1</f>
        <v>4.5092838196286511E-2</v>
      </c>
      <c r="D52" s="32"/>
      <c r="E52" s="37">
        <f>E45/E46-1</f>
        <v>0</v>
      </c>
      <c r="F52" s="32"/>
      <c r="G52" s="37" t="e">
        <f>#REF!/#REF!</f>
        <v>#REF!</v>
      </c>
      <c r="H52" s="36"/>
    </row>
    <row r="53" spans="1:9" ht="16.5" thickBot="1">
      <c r="A53" s="38"/>
      <c r="B53" s="39"/>
      <c r="C53" s="40"/>
      <c r="D53" s="39"/>
      <c r="E53" s="39"/>
      <c r="F53" s="39"/>
      <c r="G53" s="39"/>
      <c r="H53" s="41"/>
    </row>
    <row r="54" spans="1:9" ht="15.75">
      <c r="A54" s="8"/>
      <c r="B54" s="8"/>
      <c r="C54" s="22"/>
      <c r="D54" s="8"/>
      <c r="E54" s="8"/>
      <c r="F54" s="8"/>
      <c r="G54" s="8"/>
      <c r="H54" s="8"/>
    </row>
    <row r="55" spans="1:9" ht="15.75">
      <c r="A55" s="48" t="str">
        <f>"Impact on a home worth:     "&amp;TEXT(A1,"$#,##0")</f>
        <v>Impact on a home worth:     $280,000</v>
      </c>
      <c r="B55" s="8"/>
      <c r="C55" s="43"/>
      <c r="D55" s="8"/>
      <c r="E55" s="8"/>
      <c r="F55" s="8"/>
      <c r="G55" s="8"/>
      <c r="H55" s="8"/>
    </row>
    <row r="56" spans="1:9" ht="15.75">
      <c r="A56" s="62" t="s">
        <v>26</v>
      </c>
      <c r="B56" s="8"/>
      <c r="C56" s="58">
        <f>A1/1000*0.7*C46</f>
        <v>6650.28</v>
      </c>
      <c r="D56" s="58"/>
      <c r="E56" s="58">
        <f>C56</f>
        <v>6650.28</v>
      </c>
      <c r="F56" s="8"/>
      <c r="G56" s="43">
        <f>E56</f>
        <v>6650.28</v>
      </c>
      <c r="H56" s="8"/>
    </row>
    <row r="57" spans="1:9" ht="15.75">
      <c r="A57" s="62" t="s">
        <v>27</v>
      </c>
      <c r="B57" s="8"/>
      <c r="C57" s="59">
        <f>$A$1/1000*0.7*C51</f>
        <v>6950.16</v>
      </c>
      <c r="D57" s="58"/>
      <c r="E57" s="59">
        <f>$A$1/1000*0.7*E51</f>
        <v>6650.28</v>
      </c>
      <c r="F57" s="8"/>
      <c r="G57" s="45" t="e">
        <f>A1*0.7*#REF!</f>
        <v>#REF!</v>
      </c>
      <c r="H57" s="8"/>
    </row>
    <row r="58" spans="1:9" ht="15.75">
      <c r="A58" s="62" t="s">
        <v>28</v>
      </c>
      <c r="B58" s="8"/>
      <c r="C58" s="58">
        <f>C57-C56</f>
        <v>299.88000000000011</v>
      </c>
      <c r="D58" s="58"/>
      <c r="E58" s="58">
        <f>E57-E56</f>
        <v>0</v>
      </c>
      <c r="F58" s="8"/>
      <c r="G58" s="43" t="e">
        <f>G57-G56</f>
        <v>#REF!</v>
      </c>
      <c r="H58" s="23"/>
    </row>
    <row r="59" spans="1:9" ht="15.75">
      <c r="A59" s="8"/>
      <c r="B59" s="8"/>
      <c r="C59" s="43"/>
      <c r="D59" s="8"/>
      <c r="E59" s="8"/>
      <c r="F59" s="8"/>
      <c r="G59" s="8"/>
      <c r="H59" s="8"/>
    </row>
    <row r="60" spans="1:9" ht="15.75">
      <c r="A60" s="8"/>
      <c r="B60" s="8"/>
      <c r="C60" s="43"/>
      <c r="D60" s="8"/>
      <c r="E60" s="8"/>
      <c r="F60" s="8"/>
      <c r="G60" s="8"/>
      <c r="H60" s="8"/>
    </row>
    <row r="61" spans="1:9" ht="15.75">
      <c r="A61" s="46" t="s">
        <v>23</v>
      </c>
      <c r="B61" s="8"/>
      <c r="C61" s="47" t="s">
        <v>8</v>
      </c>
      <c r="D61" s="48" t="s">
        <v>42</v>
      </c>
      <c r="E61" s="48" t="s">
        <v>43</v>
      </c>
      <c r="H61" s="48" t="s">
        <v>50</v>
      </c>
      <c r="I61" s="8"/>
    </row>
    <row r="62" spans="1:9" ht="15.75">
      <c r="A62" s="49" t="s">
        <v>21</v>
      </c>
      <c r="B62" s="8"/>
      <c r="C62" s="50"/>
      <c r="D62" s="51"/>
      <c r="H62" s="8"/>
      <c r="I62" s="8"/>
    </row>
    <row r="63" spans="1:9" ht="15.75">
      <c r="A63" s="8" t="s">
        <v>67</v>
      </c>
      <c r="B63" s="8"/>
      <c r="C63" s="50"/>
      <c r="D63" s="78">
        <v>-9324</v>
      </c>
      <c r="E63" s="78">
        <v>0</v>
      </c>
      <c r="H63" s="62"/>
      <c r="I63" s="8"/>
    </row>
    <row r="64" spans="1:9" ht="15.75">
      <c r="A64" s="8" t="s">
        <v>70</v>
      </c>
      <c r="B64" s="8"/>
      <c r="C64" s="50"/>
      <c r="D64" s="78">
        <v>-19444</v>
      </c>
      <c r="E64" s="78">
        <v>0</v>
      </c>
      <c r="H64" s="62"/>
      <c r="I64" s="8"/>
    </row>
    <row r="65" spans="1:9" ht="15.75">
      <c r="A65" s="8"/>
      <c r="B65" s="8"/>
      <c r="C65" s="50"/>
      <c r="D65" s="81">
        <f>SUM(D63:D64)</f>
        <v>-28768</v>
      </c>
      <c r="E65" s="81">
        <f>SUM(E63:E64)</f>
        <v>0</v>
      </c>
      <c r="H65" s="62"/>
      <c r="I65" s="8"/>
    </row>
    <row r="66" spans="1:9" ht="15.75">
      <c r="A66" s="49" t="s">
        <v>22</v>
      </c>
      <c r="B66" s="8"/>
      <c r="C66" s="50"/>
      <c r="D66" s="82"/>
      <c r="E66" s="82"/>
      <c r="H66" s="62"/>
      <c r="I66" s="8"/>
    </row>
    <row r="67" spans="1:9" ht="15.75">
      <c r="A67" s="8" t="s">
        <v>64</v>
      </c>
      <c r="B67" s="8"/>
      <c r="C67" s="50"/>
      <c r="D67" s="82">
        <v>0</v>
      </c>
      <c r="E67" s="82">
        <v>0</v>
      </c>
      <c r="H67" s="62"/>
      <c r="I67" s="8"/>
    </row>
    <row r="68" spans="1:9" ht="15.75">
      <c r="A68" s="8"/>
      <c r="B68" s="8"/>
      <c r="C68" s="50"/>
      <c r="D68" s="81">
        <f>SUM(D67:D67)</f>
        <v>0</v>
      </c>
      <c r="E68" s="81">
        <f>SUM(E67:E67)</f>
        <v>0</v>
      </c>
      <c r="H68" s="62"/>
      <c r="I68" s="8"/>
    </row>
    <row r="69" spans="1:9" ht="15.75">
      <c r="A69" s="49" t="s">
        <v>30</v>
      </c>
      <c r="B69" s="8"/>
      <c r="C69" s="50"/>
      <c r="D69" s="82"/>
      <c r="E69" s="82"/>
      <c r="H69" s="62"/>
      <c r="I69" s="8"/>
    </row>
    <row r="70" spans="1:9" ht="15.75">
      <c r="A70" s="8" t="s">
        <v>71</v>
      </c>
      <c r="B70" s="8"/>
      <c r="C70" s="50" t="s">
        <v>87</v>
      </c>
      <c r="D70" s="78">
        <v>-81696</v>
      </c>
      <c r="E70" s="78">
        <v>-344498</v>
      </c>
      <c r="H70" s="66" t="s">
        <v>88</v>
      </c>
      <c r="I70" s="8"/>
    </row>
    <row r="71" spans="1:9" ht="15.75">
      <c r="A71" s="8" t="s">
        <v>73</v>
      </c>
      <c r="B71" s="8"/>
      <c r="C71" s="50" t="s">
        <v>87</v>
      </c>
      <c r="D71" s="78">
        <v>-2210640</v>
      </c>
      <c r="E71" s="78">
        <v>0</v>
      </c>
      <c r="H71" s="66" t="s">
        <v>88</v>
      </c>
      <c r="I71" s="8"/>
    </row>
    <row r="72" spans="1:9" ht="15.75">
      <c r="A72" s="8"/>
      <c r="B72" s="8"/>
      <c r="C72" s="50"/>
      <c r="D72" s="78"/>
      <c r="E72" s="78"/>
      <c r="I72" s="8"/>
    </row>
    <row r="73" spans="1:9" ht="15.75">
      <c r="A73" s="8" t="s">
        <v>74</v>
      </c>
      <c r="B73" s="8"/>
      <c r="C73" s="50" t="s">
        <v>87</v>
      </c>
      <c r="D73" s="78">
        <v>-400000</v>
      </c>
      <c r="E73" s="78">
        <v>0</v>
      </c>
      <c r="H73" s="66" t="s">
        <v>88</v>
      </c>
    </row>
    <row r="74" spans="1:9" ht="15.75">
      <c r="A74" s="8" t="s">
        <v>75</v>
      </c>
      <c r="B74" s="8"/>
      <c r="C74" s="50" t="s">
        <v>87</v>
      </c>
      <c r="D74" s="78">
        <v>-450000</v>
      </c>
      <c r="E74" s="78">
        <v>0</v>
      </c>
      <c r="H74" s="66" t="s">
        <v>88</v>
      </c>
    </row>
    <row r="75" spans="1:9" ht="15.75">
      <c r="A75" s="8" t="s">
        <v>76</v>
      </c>
      <c r="B75" s="8"/>
      <c r="C75" s="50" t="s">
        <v>87</v>
      </c>
      <c r="D75" s="78">
        <v>-25000</v>
      </c>
      <c r="E75" s="78">
        <v>0</v>
      </c>
      <c r="H75" s="66" t="s">
        <v>88</v>
      </c>
    </row>
    <row r="76" spans="1:9" ht="15.75">
      <c r="A76" s="8" t="s">
        <v>77</v>
      </c>
      <c r="B76" s="8"/>
      <c r="C76" s="50" t="s">
        <v>87</v>
      </c>
      <c r="D76" s="78">
        <v>-37500</v>
      </c>
      <c r="E76" s="78">
        <v>0</v>
      </c>
      <c r="H76" s="66" t="s">
        <v>88</v>
      </c>
    </row>
    <row r="77" spans="1:9" ht="15.75">
      <c r="A77" s="8" t="s">
        <v>78</v>
      </c>
      <c r="B77" s="8"/>
      <c r="C77" s="50" t="s">
        <v>87</v>
      </c>
      <c r="D77" s="78">
        <v>-35000</v>
      </c>
      <c r="E77" s="78">
        <v>0</v>
      </c>
      <c r="H77" s="66" t="s">
        <v>88</v>
      </c>
    </row>
    <row r="78" spans="1:9" ht="15.75">
      <c r="A78" s="8" t="s">
        <v>79</v>
      </c>
      <c r="B78" s="8"/>
      <c r="C78" s="50" t="s">
        <v>87</v>
      </c>
      <c r="D78" s="78">
        <v>-17500</v>
      </c>
      <c r="E78" s="78">
        <v>0</v>
      </c>
      <c r="H78" s="66" t="s">
        <v>88</v>
      </c>
    </row>
    <row r="79" spans="1:9" ht="15.75">
      <c r="A79" s="8" t="s">
        <v>80</v>
      </c>
      <c r="B79" s="8"/>
      <c r="C79" s="50" t="s">
        <v>87</v>
      </c>
      <c r="D79" s="78">
        <v>-23000</v>
      </c>
      <c r="E79" s="78">
        <v>0</v>
      </c>
      <c r="H79" s="66" t="s">
        <v>88</v>
      </c>
    </row>
    <row r="80" spans="1:9" ht="15.75">
      <c r="A80" s="8" t="s">
        <v>81</v>
      </c>
      <c r="B80" s="8"/>
      <c r="C80" s="50" t="s">
        <v>87</v>
      </c>
      <c r="D80" s="78">
        <v>-25000</v>
      </c>
      <c r="E80" s="78">
        <v>0</v>
      </c>
      <c r="H80" s="66" t="s">
        <v>88</v>
      </c>
    </row>
    <row r="81" spans="1:9" ht="15.75">
      <c r="A81" s="8" t="s">
        <v>82</v>
      </c>
      <c r="B81" s="8"/>
      <c r="C81" s="50" t="s">
        <v>87</v>
      </c>
      <c r="D81" s="78">
        <v>-100000</v>
      </c>
      <c r="E81" s="78">
        <v>0</v>
      </c>
      <c r="H81" s="66" t="s">
        <v>88</v>
      </c>
    </row>
    <row r="82" spans="1:9" ht="15.75">
      <c r="A82" s="8" t="s">
        <v>83</v>
      </c>
      <c r="B82" s="8"/>
      <c r="C82" s="50" t="s">
        <v>87</v>
      </c>
      <c r="D82" s="78">
        <v>-30000</v>
      </c>
      <c r="E82" s="78">
        <v>0</v>
      </c>
      <c r="H82" s="66" t="s">
        <v>88</v>
      </c>
    </row>
    <row r="83" spans="1:9" ht="15.75">
      <c r="A83" s="8"/>
      <c r="B83" s="8"/>
      <c r="C83" s="50"/>
      <c r="D83" s="78"/>
      <c r="E83" s="78"/>
      <c r="I83" s="8"/>
    </row>
    <row r="84" spans="1:9" ht="15.75">
      <c r="A84" s="8" t="s">
        <v>86</v>
      </c>
      <c r="B84" s="8"/>
      <c r="C84" s="50" t="s">
        <v>87</v>
      </c>
      <c r="D84" s="78">
        <v>-2001</v>
      </c>
      <c r="E84" s="78">
        <v>0</v>
      </c>
      <c r="H84" s="66" t="s">
        <v>88</v>
      </c>
      <c r="I84" s="8"/>
    </row>
    <row r="85" spans="1:9" ht="15.75">
      <c r="A85" s="8" t="s">
        <v>90</v>
      </c>
      <c r="B85" s="8"/>
      <c r="C85" s="50" t="s">
        <v>87</v>
      </c>
      <c r="D85" s="78">
        <v>25000</v>
      </c>
      <c r="E85" s="78">
        <v>0</v>
      </c>
      <c r="H85" s="66" t="s">
        <v>88</v>
      </c>
      <c r="I85" s="8"/>
    </row>
    <row r="86" spans="1:9" ht="15.75">
      <c r="A86" s="8"/>
      <c r="B86" s="8"/>
      <c r="C86" s="50"/>
      <c r="D86" s="78"/>
      <c r="E86" s="78"/>
      <c r="I86" s="8"/>
    </row>
    <row r="87" spans="1:9" ht="15.75">
      <c r="A87" s="8" t="s">
        <v>85</v>
      </c>
      <c r="B87" s="8"/>
      <c r="C87" s="50" t="s">
        <v>87</v>
      </c>
      <c r="D87" s="78">
        <v>0</v>
      </c>
      <c r="E87" s="78">
        <v>-304000</v>
      </c>
      <c r="H87" s="66" t="s">
        <v>88</v>
      </c>
      <c r="I87" s="8"/>
    </row>
    <row r="88" spans="1:9" ht="15.75">
      <c r="A88" s="8"/>
      <c r="B88" s="8"/>
      <c r="C88" s="50"/>
      <c r="D88" s="81">
        <f>SUM(D70:D87)</f>
        <v>-3412337</v>
      </c>
      <c r="E88" s="81">
        <f>SUM(E70:E87)</f>
        <v>-648498</v>
      </c>
      <c r="H88" s="62"/>
      <c r="I88" s="8"/>
    </row>
    <row r="89" spans="1:9" ht="15.75">
      <c r="A89" s="49" t="s">
        <v>31</v>
      </c>
      <c r="B89" s="8"/>
      <c r="C89" s="50"/>
      <c r="D89" s="82"/>
      <c r="E89" s="82"/>
      <c r="H89" s="62"/>
      <c r="I89" s="8"/>
    </row>
    <row r="90" spans="1:9" ht="15.75">
      <c r="A90" s="8"/>
      <c r="B90" s="8"/>
      <c r="C90" s="50"/>
      <c r="D90" s="82">
        <v>0</v>
      </c>
      <c r="E90" s="82">
        <v>0</v>
      </c>
      <c r="H90" s="62"/>
      <c r="I90" s="8"/>
    </row>
    <row r="91" spans="1:9" ht="15.75">
      <c r="A91" s="8"/>
      <c r="B91" s="8"/>
      <c r="C91" s="50"/>
      <c r="D91" s="82">
        <v>0</v>
      </c>
      <c r="E91" s="82">
        <v>0</v>
      </c>
      <c r="H91" s="62"/>
      <c r="I91" s="8"/>
    </row>
    <row r="92" spans="1:9" ht="15.75">
      <c r="A92" s="8"/>
      <c r="B92" s="8"/>
      <c r="C92" s="50"/>
      <c r="D92" s="81">
        <f>SUM(D90:D91)</f>
        <v>0</v>
      </c>
      <c r="E92" s="81">
        <f>SUM(E90:E91)</f>
        <v>0</v>
      </c>
      <c r="H92" s="62"/>
      <c r="I92" s="8"/>
    </row>
    <row r="93" spans="1:9" ht="15.75">
      <c r="A93" s="49" t="s">
        <v>32</v>
      </c>
      <c r="B93" s="8"/>
      <c r="C93" s="50"/>
      <c r="D93" s="82"/>
      <c r="E93" s="82"/>
      <c r="H93" s="62"/>
      <c r="I93" s="8"/>
    </row>
    <row r="94" spans="1:9" ht="15.75">
      <c r="A94" s="8"/>
      <c r="B94" s="8"/>
      <c r="C94" s="50"/>
      <c r="D94" s="78">
        <v>0</v>
      </c>
      <c r="E94" s="78">
        <v>0</v>
      </c>
      <c r="H94" s="62"/>
      <c r="I94" s="8"/>
    </row>
    <row r="95" spans="1:9" ht="15.75">
      <c r="A95" s="8"/>
      <c r="B95" s="8"/>
      <c r="C95" s="50"/>
      <c r="D95" s="78">
        <v>0</v>
      </c>
      <c r="E95" s="78">
        <v>0</v>
      </c>
      <c r="H95" s="62"/>
      <c r="I95" s="8"/>
    </row>
    <row r="96" spans="1:9" ht="15.75">
      <c r="A96" s="8"/>
      <c r="B96" s="8"/>
      <c r="C96" s="50"/>
      <c r="D96" s="81">
        <f>SUM(D94:D95)</f>
        <v>0</v>
      </c>
      <c r="E96" s="81">
        <f>SUM(E94:E95)</f>
        <v>0</v>
      </c>
      <c r="H96" s="62"/>
      <c r="I96" s="8"/>
    </row>
    <row r="97" spans="1:9" ht="15.75">
      <c r="A97" s="49" t="s">
        <v>33</v>
      </c>
      <c r="B97" s="8"/>
      <c r="C97" s="50"/>
      <c r="D97" s="82"/>
      <c r="E97" s="82"/>
      <c r="H97" s="62"/>
      <c r="I97" s="8"/>
    </row>
    <row r="98" spans="1:9" ht="15.75">
      <c r="A98" s="8"/>
      <c r="B98" s="8"/>
      <c r="C98" s="50"/>
      <c r="D98" s="82">
        <v>0</v>
      </c>
      <c r="E98" s="82">
        <v>0</v>
      </c>
      <c r="H98" s="62"/>
      <c r="I98" s="8"/>
    </row>
    <row r="99" spans="1:9" ht="15.75">
      <c r="A99" s="8"/>
      <c r="B99" s="8"/>
      <c r="C99" s="50"/>
      <c r="D99" s="82">
        <v>0</v>
      </c>
      <c r="E99" s="82">
        <v>0</v>
      </c>
      <c r="H99" s="62"/>
      <c r="I99" s="8"/>
    </row>
    <row r="100" spans="1:9" ht="15.75">
      <c r="A100" s="8"/>
      <c r="B100" s="8"/>
      <c r="C100" s="50"/>
      <c r="D100" s="81">
        <f>SUM(D98:D99)</f>
        <v>0</v>
      </c>
      <c r="E100" s="81">
        <f>SUM(E98:E99)</f>
        <v>0</v>
      </c>
      <c r="H100" s="62"/>
      <c r="I100" s="8"/>
    </row>
    <row r="101" spans="1:9" ht="15.75">
      <c r="A101" s="49" t="s">
        <v>34</v>
      </c>
      <c r="B101" s="8"/>
      <c r="C101" s="50"/>
      <c r="D101" s="82"/>
      <c r="E101" s="82"/>
      <c r="H101" s="62"/>
      <c r="I101" s="8"/>
    </row>
    <row r="102" spans="1:9" ht="15.75">
      <c r="A102" s="8"/>
      <c r="B102" s="8"/>
      <c r="C102" s="50"/>
      <c r="D102" s="78">
        <v>0</v>
      </c>
      <c r="E102" s="78">
        <v>0</v>
      </c>
      <c r="H102" s="62"/>
      <c r="I102" s="8"/>
    </row>
    <row r="103" spans="1:9" ht="15.75">
      <c r="A103" s="8"/>
      <c r="B103" s="8"/>
      <c r="C103" s="50"/>
      <c r="D103" s="78">
        <v>0</v>
      </c>
      <c r="E103" s="78">
        <v>0</v>
      </c>
      <c r="H103" s="62"/>
      <c r="I103" s="8"/>
    </row>
    <row r="104" spans="1:9" ht="15.75">
      <c r="A104" s="8"/>
      <c r="B104" s="8"/>
      <c r="C104" s="50"/>
      <c r="D104" s="81">
        <f>SUM(D102:D103)</f>
        <v>0</v>
      </c>
      <c r="E104" s="81">
        <f>SUM(E102:E103)</f>
        <v>0</v>
      </c>
      <c r="H104" s="62"/>
      <c r="I104" s="8"/>
    </row>
    <row r="105" spans="1:9" ht="15.75">
      <c r="A105" s="49" t="s">
        <v>35</v>
      </c>
      <c r="B105" s="8"/>
      <c r="C105" s="50"/>
      <c r="D105" s="82"/>
      <c r="E105" s="82"/>
      <c r="H105" s="62"/>
      <c r="I105" s="8"/>
    </row>
    <row r="106" spans="1:9" ht="15.75">
      <c r="A106" s="8"/>
      <c r="B106" s="8"/>
      <c r="C106" s="50"/>
      <c r="D106" s="82">
        <v>0</v>
      </c>
      <c r="E106" s="82">
        <v>0</v>
      </c>
      <c r="H106" s="62"/>
      <c r="I106" s="8"/>
    </row>
    <row r="107" spans="1:9" ht="15.75">
      <c r="A107" s="8"/>
      <c r="B107" s="8"/>
      <c r="C107" s="50"/>
      <c r="D107" s="82">
        <v>0</v>
      </c>
      <c r="E107" s="82">
        <v>0</v>
      </c>
      <c r="H107" s="62"/>
      <c r="I107" s="8"/>
    </row>
    <row r="108" spans="1:9" ht="15.75">
      <c r="A108" s="8"/>
      <c r="B108" s="8"/>
      <c r="C108" s="50"/>
      <c r="D108" s="81">
        <f>SUM(D106:D107)</f>
        <v>0</v>
      </c>
      <c r="E108" s="81">
        <f>SUM(E106:E107)</f>
        <v>0</v>
      </c>
      <c r="H108" s="62"/>
      <c r="I108" s="8"/>
    </row>
    <row r="109" spans="1:9" ht="15.75">
      <c r="A109" s="8"/>
      <c r="B109" s="8"/>
      <c r="C109" s="50"/>
      <c r="D109" s="81"/>
      <c r="E109" s="81"/>
      <c r="H109" s="62"/>
      <c r="I109" s="8"/>
    </row>
    <row r="110" spans="1:9" s="69" customFormat="1" ht="20.25">
      <c r="A110" s="68" t="s">
        <v>25</v>
      </c>
      <c r="C110" s="70"/>
      <c r="D110" s="83">
        <f>D65+D68+D88+D92+D96+D100+D104+D108</f>
        <v>-3441105</v>
      </c>
      <c r="E110" s="83">
        <f>E65+E68+E88+E92+E96+E100+E104+E108</f>
        <v>-648498</v>
      </c>
      <c r="H110" s="74"/>
    </row>
    <row r="111" spans="1:9" ht="15.75">
      <c r="A111" s="8"/>
      <c r="B111" s="8"/>
      <c r="C111" s="52"/>
      <c r="D111" s="78"/>
      <c r="E111" s="78"/>
      <c r="H111" s="62"/>
      <c r="I111" s="8"/>
    </row>
    <row r="112" spans="1:9" ht="15.75">
      <c r="A112" s="46" t="s">
        <v>24</v>
      </c>
      <c r="B112" s="8"/>
      <c r="C112" s="52"/>
      <c r="D112" s="78"/>
      <c r="E112" s="78"/>
      <c r="H112" s="62"/>
      <c r="I112" s="8"/>
    </row>
    <row r="113" spans="1:9" ht="15.75">
      <c r="A113" s="49" t="s">
        <v>21</v>
      </c>
      <c r="B113" s="8"/>
      <c r="C113" s="50"/>
      <c r="D113" s="82"/>
      <c r="E113" s="82"/>
      <c r="H113" s="62"/>
      <c r="I113" s="8"/>
    </row>
    <row r="114" spans="1:9" ht="15.75">
      <c r="A114" s="8" t="s">
        <v>68</v>
      </c>
      <c r="B114" s="8"/>
      <c r="C114" s="50"/>
      <c r="D114" s="82">
        <v>25000</v>
      </c>
      <c r="E114" s="82">
        <v>0</v>
      </c>
      <c r="H114" s="62"/>
      <c r="I114" s="8"/>
    </row>
    <row r="115" spans="1:9" ht="15.75">
      <c r="A115" s="8" t="s">
        <v>69</v>
      </c>
      <c r="B115" s="8"/>
      <c r="C115" s="50"/>
      <c r="D115" s="82">
        <v>-212000</v>
      </c>
      <c r="E115" s="82">
        <v>0</v>
      </c>
      <c r="H115" s="62"/>
      <c r="I115" s="8"/>
    </row>
    <row r="116" spans="1:9" ht="15.75">
      <c r="A116" s="8"/>
      <c r="B116" s="8"/>
      <c r="C116" s="50"/>
      <c r="D116" s="81">
        <f>SUM(D114:D115)</f>
        <v>-187000</v>
      </c>
      <c r="E116" s="81">
        <f>SUM(E114:E115)</f>
        <v>0</v>
      </c>
      <c r="H116" s="62"/>
      <c r="I116" s="8"/>
    </row>
    <row r="117" spans="1:9" ht="15.75">
      <c r="A117" s="49" t="s">
        <v>30</v>
      </c>
      <c r="B117" s="8"/>
      <c r="C117" s="50"/>
      <c r="D117" s="82"/>
      <c r="E117" s="82"/>
      <c r="H117" s="62"/>
      <c r="I117" s="8"/>
    </row>
    <row r="118" spans="1:9" ht="15.75">
      <c r="A118" s="8" t="s">
        <v>72</v>
      </c>
      <c r="B118" s="8"/>
      <c r="C118" s="50" t="s">
        <v>87</v>
      </c>
      <c r="D118" s="82">
        <v>-2210640</v>
      </c>
      <c r="E118" s="82">
        <v>0</v>
      </c>
      <c r="H118" s="66" t="s">
        <v>88</v>
      </c>
      <c r="I118" s="78"/>
    </row>
    <row r="119" spans="1:9" ht="15.75">
      <c r="A119" s="8" t="s">
        <v>84</v>
      </c>
      <c r="B119" s="8"/>
      <c r="C119" s="50" t="s">
        <v>87</v>
      </c>
      <c r="D119" s="82">
        <v>700000</v>
      </c>
      <c r="E119" s="82">
        <v>0</v>
      </c>
      <c r="H119" s="66" t="s">
        <v>88</v>
      </c>
      <c r="I119" s="8"/>
    </row>
    <row r="120" spans="1:9" ht="15.75">
      <c r="A120" s="8" t="s">
        <v>89</v>
      </c>
      <c r="B120" s="8"/>
      <c r="C120" s="50" t="s">
        <v>87</v>
      </c>
      <c r="D120" s="82">
        <v>1200000</v>
      </c>
      <c r="E120" s="82">
        <v>0</v>
      </c>
      <c r="H120" s="66" t="s">
        <v>88</v>
      </c>
      <c r="I120" s="8"/>
    </row>
    <row r="121" spans="1:9" ht="15.75">
      <c r="A121" s="8"/>
      <c r="B121" s="8"/>
      <c r="C121" s="50"/>
      <c r="D121" s="81">
        <f>SUM(D118:D120)</f>
        <v>-310640</v>
      </c>
      <c r="E121" s="81">
        <f>SUM(E118:E120)</f>
        <v>0</v>
      </c>
      <c r="H121" s="62"/>
      <c r="I121" s="8"/>
    </row>
    <row r="122" spans="1:9" ht="15.75">
      <c r="A122" s="49" t="s">
        <v>31</v>
      </c>
      <c r="B122" s="8"/>
      <c r="C122" s="50"/>
      <c r="D122" s="82"/>
      <c r="E122" s="82"/>
      <c r="H122" s="62"/>
      <c r="I122" s="8"/>
    </row>
    <row r="123" spans="1:9" ht="15.75">
      <c r="A123" s="49"/>
      <c r="B123" s="8"/>
      <c r="C123" s="50"/>
      <c r="D123" s="82">
        <v>0</v>
      </c>
      <c r="E123" s="82">
        <v>0</v>
      </c>
      <c r="H123" s="62"/>
      <c r="I123" s="8"/>
    </row>
    <row r="124" spans="1:9" ht="15.75">
      <c r="A124" s="8"/>
      <c r="B124" s="8"/>
      <c r="C124" s="50"/>
      <c r="D124" s="82">
        <v>0</v>
      </c>
      <c r="E124" s="82">
        <v>0</v>
      </c>
      <c r="H124" s="62"/>
      <c r="I124" s="8"/>
    </row>
    <row r="125" spans="1:9" ht="15.75">
      <c r="A125" s="8"/>
      <c r="B125" s="8"/>
      <c r="C125" s="50"/>
      <c r="D125" s="81">
        <f>SUM(D124:D124)</f>
        <v>0</v>
      </c>
      <c r="E125" s="81">
        <f>SUM(E124:E124)</f>
        <v>0</v>
      </c>
      <c r="H125" s="62"/>
      <c r="I125" s="8"/>
    </row>
    <row r="126" spans="1:9" ht="15.75">
      <c r="A126" s="49" t="s">
        <v>32</v>
      </c>
      <c r="B126" s="8"/>
      <c r="C126" s="50"/>
      <c r="D126" s="82"/>
      <c r="E126" s="82"/>
      <c r="H126" s="62"/>
      <c r="I126" s="8"/>
    </row>
    <row r="127" spans="1:9" ht="15.75">
      <c r="A127" s="49"/>
      <c r="B127" s="8"/>
      <c r="C127" s="50"/>
      <c r="D127" s="82">
        <v>0</v>
      </c>
      <c r="E127" s="82">
        <v>0</v>
      </c>
      <c r="H127" s="62"/>
      <c r="I127" s="8"/>
    </row>
    <row r="128" spans="1:9" ht="15.75">
      <c r="A128" s="8"/>
      <c r="B128" s="8"/>
      <c r="C128" s="50"/>
      <c r="D128" s="82">
        <v>0</v>
      </c>
      <c r="E128" s="82">
        <v>0</v>
      </c>
      <c r="H128" s="62"/>
      <c r="I128" s="8"/>
    </row>
    <row r="129" spans="1:9" ht="15.75">
      <c r="A129" s="8"/>
      <c r="B129" s="8"/>
      <c r="C129" s="50"/>
      <c r="D129" s="81">
        <f>SUM(D128:D128)</f>
        <v>0</v>
      </c>
      <c r="E129" s="81">
        <f>SUM(E128:E128)</f>
        <v>0</v>
      </c>
      <c r="H129" s="62"/>
      <c r="I129" s="8"/>
    </row>
    <row r="130" spans="1:9" ht="15.75">
      <c r="A130" s="49" t="s">
        <v>33</v>
      </c>
      <c r="B130" s="8"/>
      <c r="C130" s="50"/>
      <c r="D130" s="82"/>
      <c r="E130" s="82"/>
      <c r="H130" s="62"/>
      <c r="I130" s="8"/>
    </row>
    <row r="131" spans="1:9" ht="15.75">
      <c r="A131" s="8"/>
      <c r="B131" s="8"/>
      <c r="C131" s="50"/>
      <c r="D131" s="82">
        <v>0</v>
      </c>
      <c r="E131" s="82">
        <v>0</v>
      </c>
      <c r="H131" s="62"/>
      <c r="I131" s="8"/>
    </row>
    <row r="132" spans="1:9" ht="15.75">
      <c r="A132" s="8"/>
      <c r="B132" s="8"/>
      <c r="C132" s="50"/>
      <c r="D132" s="82">
        <v>0</v>
      </c>
      <c r="E132" s="82">
        <v>0</v>
      </c>
      <c r="H132" s="62"/>
      <c r="I132" s="8"/>
    </row>
    <row r="133" spans="1:9" ht="15.75">
      <c r="A133" s="8"/>
      <c r="B133" s="8"/>
      <c r="C133" s="50"/>
      <c r="D133" s="81">
        <f>SUM(D131:D132)</f>
        <v>0</v>
      </c>
      <c r="E133" s="81">
        <f>SUM(E131:E132)</f>
        <v>0</v>
      </c>
      <c r="H133" s="62"/>
      <c r="I133" s="8"/>
    </row>
    <row r="134" spans="1:9" ht="15.75">
      <c r="A134" s="49" t="s">
        <v>34</v>
      </c>
      <c r="B134" s="8"/>
      <c r="C134" s="50"/>
      <c r="D134" s="82"/>
      <c r="E134" s="82"/>
      <c r="H134" s="62"/>
      <c r="I134" s="8"/>
    </row>
    <row r="135" spans="1:9" ht="15.75">
      <c r="A135" s="8"/>
      <c r="B135" s="8"/>
      <c r="C135" s="50"/>
      <c r="D135" s="78">
        <v>0</v>
      </c>
      <c r="E135" s="78">
        <v>0</v>
      </c>
      <c r="H135" s="62"/>
      <c r="I135" s="8"/>
    </row>
    <row r="136" spans="1:9" ht="15.75">
      <c r="A136" s="8"/>
      <c r="B136" s="8"/>
      <c r="C136" s="50"/>
      <c r="D136" s="78">
        <v>0</v>
      </c>
      <c r="E136" s="78">
        <v>0</v>
      </c>
      <c r="H136" s="62"/>
      <c r="I136" s="8"/>
    </row>
    <row r="137" spans="1:9" ht="15.75">
      <c r="A137" s="8"/>
      <c r="B137" s="8"/>
      <c r="C137" s="50"/>
      <c r="D137" s="81">
        <f>SUM(D135:D136)</f>
        <v>0</v>
      </c>
      <c r="E137" s="81">
        <f>SUM(E135:E136)</f>
        <v>0</v>
      </c>
      <c r="H137" s="62"/>
      <c r="I137" s="8"/>
    </row>
    <row r="138" spans="1:9" ht="15.75">
      <c r="A138" s="49" t="s">
        <v>35</v>
      </c>
      <c r="B138" s="8"/>
      <c r="C138" s="50"/>
      <c r="D138" s="82"/>
      <c r="E138" s="82"/>
      <c r="H138" s="62"/>
      <c r="I138" s="8"/>
    </row>
    <row r="139" spans="1:9" ht="15.75">
      <c r="A139" s="8"/>
      <c r="B139" s="8"/>
      <c r="C139" s="50"/>
      <c r="D139" s="82">
        <v>0</v>
      </c>
      <c r="E139" s="82">
        <v>0</v>
      </c>
      <c r="H139" s="62"/>
      <c r="I139" s="8"/>
    </row>
    <row r="140" spans="1:9" ht="15.75">
      <c r="A140" s="8"/>
      <c r="B140" s="8"/>
      <c r="C140" s="50"/>
      <c r="D140" s="82">
        <v>0</v>
      </c>
      <c r="E140" s="82">
        <v>0</v>
      </c>
      <c r="H140" s="62"/>
      <c r="I140" s="8"/>
    </row>
    <row r="141" spans="1:9" ht="15.75">
      <c r="A141" s="8"/>
      <c r="B141" s="8"/>
      <c r="C141" s="50"/>
      <c r="D141" s="81">
        <f>SUM(D139:D140)</f>
        <v>0</v>
      </c>
      <c r="E141" s="81">
        <f>SUM(E139:E140)</f>
        <v>0</v>
      </c>
      <c r="H141" s="62"/>
      <c r="I141" s="8"/>
    </row>
    <row r="142" spans="1:9" ht="15.75">
      <c r="A142" s="46"/>
      <c r="B142" s="8"/>
      <c r="C142" s="52"/>
      <c r="D142" s="78"/>
      <c r="E142" s="78"/>
      <c r="H142" s="62"/>
      <c r="I142" s="8"/>
    </row>
    <row r="143" spans="1:9" s="69" customFormat="1" ht="20.25">
      <c r="A143" s="68" t="s">
        <v>45</v>
      </c>
      <c r="C143" s="70"/>
      <c r="D143" s="83">
        <f>D116+D121+D125+D129+D133+D137+D141</f>
        <v>-497640</v>
      </c>
      <c r="E143" s="83">
        <f>E116+E121+E125+E129+E133+E137+E141</f>
        <v>0</v>
      </c>
      <c r="H143" s="74"/>
    </row>
    <row r="144" spans="1:9" ht="15.75" hidden="1">
      <c r="A144" s="46" t="s">
        <v>9</v>
      </c>
      <c r="B144" s="8"/>
      <c r="C144" s="43"/>
      <c r="D144" s="54" t="s">
        <v>10</v>
      </c>
      <c r="H144" s="48" t="s">
        <v>11</v>
      </c>
      <c r="I144" s="8"/>
    </row>
    <row r="145" spans="1:9" ht="15.75" hidden="1">
      <c r="A145" s="46" t="s">
        <v>12</v>
      </c>
      <c r="B145" s="8"/>
      <c r="C145" s="43"/>
      <c r="D145" s="54"/>
      <c r="H145" s="48"/>
      <c r="I145" s="8"/>
    </row>
    <row r="146" spans="1:9" ht="15.75" hidden="1">
      <c r="A146" s="55"/>
      <c r="B146" s="8"/>
      <c r="C146" s="43"/>
      <c r="D146" s="19"/>
      <c r="H146" s="62"/>
      <c r="I146" s="8"/>
    </row>
    <row r="147" spans="1:9" ht="15.75" hidden="1">
      <c r="A147" s="8"/>
      <c r="B147" s="8"/>
      <c r="C147" s="43"/>
      <c r="D147" s="19"/>
      <c r="H147" s="62"/>
      <c r="I147" s="8"/>
    </row>
    <row r="148" spans="1:9" ht="15.75" hidden="1">
      <c r="A148" s="8"/>
      <c r="B148" s="8"/>
      <c r="C148" s="43"/>
      <c r="D148" s="19"/>
      <c r="H148" s="62"/>
      <c r="I148" s="8"/>
    </row>
    <row r="149" spans="1:9" ht="15.75" hidden="1">
      <c r="A149" s="8"/>
      <c r="B149" s="8"/>
      <c r="C149" s="43"/>
      <c r="D149" s="19"/>
      <c r="H149" s="62"/>
      <c r="I149" s="8"/>
    </row>
    <row r="150" spans="1:9" ht="15.75" hidden="1">
      <c r="A150" s="8"/>
      <c r="B150" s="8"/>
      <c r="C150" s="43"/>
      <c r="D150" s="19"/>
      <c r="H150" s="62"/>
      <c r="I150" s="8"/>
    </row>
    <row r="151" spans="1:9" ht="15.75" hidden="1">
      <c r="A151" s="8"/>
      <c r="B151" s="8"/>
      <c r="C151" s="43"/>
      <c r="D151" s="19"/>
      <c r="H151" s="62"/>
      <c r="I151" s="8"/>
    </row>
    <row r="152" spans="1:9" ht="15.75" hidden="1">
      <c r="A152" s="8"/>
      <c r="B152" s="8"/>
      <c r="C152" s="43"/>
      <c r="D152" s="19"/>
      <c r="H152" s="62"/>
      <c r="I152" s="8"/>
    </row>
    <row r="153" spans="1:9" ht="15.75" hidden="1">
      <c r="A153" s="8"/>
      <c r="B153" s="8"/>
      <c r="C153" s="43"/>
      <c r="D153" s="19"/>
      <c r="H153" s="62"/>
      <c r="I153" s="8"/>
    </row>
    <row r="154" spans="1:9" ht="15.75" hidden="1">
      <c r="A154" s="8"/>
      <c r="B154" s="8"/>
      <c r="C154" s="43"/>
      <c r="D154" s="19"/>
      <c r="H154" s="62"/>
      <c r="I154" s="8"/>
    </row>
    <row r="155" spans="1:9" ht="15.75" hidden="1">
      <c r="A155" s="8"/>
      <c r="B155" s="8"/>
      <c r="C155" s="43"/>
      <c r="D155" s="19"/>
      <c r="H155" s="62"/>
      <c r="I155" s="8"/>
    </row>
    <row r="156" spans="1:9" ht="15.75" hidden="1">
      <c r="A156" s="56" t="s">
        <v>15</v>
      </c>
      <c r="B156" s="8"/>
      <c r="C156" s="43"/>
      <c r="D156" s="19">
        <f>SUM(D146:D155)</f>
        <v>0</v>
      </c>
      <c r="H156" s="62"/>
      <c r="I156" s="8"/>
    </row>
    <row r="157" spans="1:9" ht="15.75" hidden="1">
      <c r="A157" s="8"/>
      <c r="B157" s="8"/>
      <c r="C157" s="43"/>
      <c r="D157" s="19"/>
      <c r="H157" s="62"/>
      <c r="I157" s="8"/>
    </row>
    <row r="158" spans="1:9" ht="15.75" hidden="1">
      <c r="A158" s="46" t="s">
        <v>13</v>
      </c>
      <c r="B158" s="8"/>
      <c r="C158" s="43"/>
      <c r="D158" s="19"/>
      <c r="H158" s="62"/>
      <c r="I158" s="8"/>
    </row>
    <row r="159" spans="1:9" ht="15.75" hidden="1">
      <c r="A159" s="8"/>
      <c r="B159" s="8"/>
      <c r="C159" s="43"/>
      <c r="D159" s="19"/>
      <c r="H159" s="62"/>
      <c r="I159" s="8"/>
    </row>
    <row r="160" spans="1:9" ht="15.75" hidden="1">
      <c r="A160" s="8"/>
      <c r="B160" s="8"/>
      <c r="C160" s="43"/>
      <c r="D160" s="19"/>
      <c r="H160" s="62"/>
      <c r="I160" s="8"/>
    </row>
    <row r="161" spans="1:9" ht="15.75" hidden="1">
      <c r="A161" s="8"/>
      <c r="B161" s="8"/>
      <c r="C161" s="43"/>
      <c r="D161" s="19"/>
      <c r="H161" s="62"/>
      <c r="I161" s="8"/>
    </row>
    <row r="162" spans="1:9" ht="15.75" hidden="1">
      <c r="A162" s="8"/>
      <c r="B162" s="8"/>
      <c r="C162" s="43"/>
      <c r="D162" s="19"/>
      <c r="H162" s="62"/>
      <c r="I162" s="8"/>
    </row>
    <row r="163" spans="1:9" ht="15.75" hidden="1">
      <c r="A163" s="56" t="s">
        <v>14</v>
      </c>
      <c r="B163" s="8"/>
      <c r="C163" s="43"/>
      <c r="D163" s="19">
        <f>SUM(D159:D162)</f>
        <v>0</v>
      </c>
      <c r="H163" s="62"/>
      <c r="I163" s="8"/>
    </row>
    <row r="164" spans="1:9" ht="15.75" hidden="1">
      <c r="A164" s="8"/>
      <c r="B164" s="8"/>
      <c r="C164" s="43"/>
      <c r="D164" s="19"/>
      <c r="H164" s="62"/>
      <c r="I164" s="8"/>
    </row>
    <row r="165" spans="1:9" ht="15.75" hidden="1">
      <c r="A165" s="8"/>
      <c r="B165" s="8"/>
      <c r="C165" s="43"/>
      <c r="D165" s="8"/>
      <c r="H165" s="62"/>
      <c r="I165" s="8"/>
    </row>
    <row r="166" spans="1:9" ht="15.75" hidden="1">
      <c r="A166" s="42" t="s">
        <v>16</v>
      </c>
      <c r="B166" s="8"/>
      <c r="C166" s="43"/>
      <c r="D166" s="8"/>
      <c r="H166" s="62"/>
      <c r="I166" s="8"/>
    </row>
    <row r="167" spans="1:9" ht="15.75" hidden="1">
      <c r="A167" s="42" t="s">
        <v>17</v>
      </c>
      <c r="B167" s="8"/>
      <c r="C167" s="43"/>
      <c r="D167" s="8"/>
      <c r="H167" s="62"/>
      <c r="I167" s="8"/>
    </row>
    <row r="168" spans="1:9" ht="15.75" hidden="1">
      <c r="A168" s="8"/>
      <c r="B168" s="8"/>
      <c r="C168" s="43"/>
      <c r="D168" s="57"/>
      <c r="H168" s="75"/>
      <c r="I168" s="8"/>
    </row>
    <row r="169" spans="1:9" ht="15.75">
      <c r="A169" s="8"/>
      <c r="B169" s="8"/>
      <c r="C169" s="43"/>
      <c r="D169" s="57"/>
      <c r="H169" s="75"/>
      <c r="I169" s="8"/>
    </row>
    <row r="170" spans="1:9" ht="15.75">
      <c r="A170" s="8"/>
      <c r="B170" s="8"/>
      <c r="C170" s="43"/>
      <c r="D170" s="57"/>
      <c r="H170" s="75"/>
      <c r="I170" s="8"/>
    </row>
    <row r="171" spans="1:9" ht="20.25">
      <c r="A171" s="71"/>
      <c r="B171" s="8"/>
      <c r="C171" s="43"/>
      <c r="D171" s="57"/>
      <c r="H171" s="75"/>
      <c r="I171" s="8"/>
    </row>
    <row r="172" spans="1:9" ht="15.75">
      <c r="A172" s="53"/>
      <c r="B172" s="8"/>
      <c r="C172" s="43"/>
      <c r="D172" s="57"/>
      <c r="H172" s="75"/>
      <c r="I172" s="8"/>
    </row>
    <row r="173" spans="1:9" ht="15.75">
      <c r="A173" s="53"/>
      <c r="B173" s="8"/>
      <c r="C173" s="43"/>
      <c r="D173" s="57"/>
      <c r="H173" s="75"/>
      <c r="I173" s="8"/>
    </row>
    <row r="174" spans="1:9" ht="15.75">
      <c r="A174" s="53"/>
      <c r="B174" s="8"/>
      <c r="C174" s="43"/>
      <c r="D174" s="57"/>
      <c r="H174" s="75"/>
      <c r="I174" s="8"/>
    </row>
    <row r="175" spans="1:9">
      <c r="D175" s="7"/>
      <c r="H175" s="76"/>
    </row>
    <row r="176" spans="1:9">
      <c r="D176" s="7"/>
      <c r="H176" s="76"/>
    </row>
    <row r="177" spans="1:8">
      <c r="A177" s="6"/>
      <c r="D177" s="7"/>
      <c r="H177" s="76"/>
    </row>
    <row r="178" spans="1:8">
      <c r="D178" s="7"/>
      <c r="H178" s="76"/>
    </row>
    <row r="179" spans="1:8">
      <c r="A179" s="5"/>
      <c r="D179" s="7"/>
      <c r="H179" s="76"/>
    </row>
    <row r="180" spans="1:8">
      <c r="D180" s="7"/>
      <c r="H180" s="76"/>
    </row>
    <row r="181" spans="1:8">
      <c r="A181" s="6"/>
      <c r="D181" s="7"/>
      <c r="H181" s="76"/>
    </row>
    <row r="182" spans="1:8">
      <c r="A182" s="6"/>
      <c r="D182" s="7"/>
      <c r="H182" s="76"/>
    </row>
    <row r="183" spans="1:8">
      <c r="D183" s="7"/>
      <c r="H183" s="76"/>
    </row>
    <row r="184" spans="1:8">
      <c r="D184" s="7"/>
      <c r="H184" s="76"/>
    </row>
    <row r="185" spans="1:8">
      <c r="D185" s="7"/>
      <c r="H185" s="76"/>
    </row>
    <row r="186" spans="1:8">
      <c r="D186" s="7"/>
      <c r="H186" s="76"/>
    </row>
    <row r="187" spans="1:8">
      <c r="D187" s="7"/>
      <c r="H187" s="76"/>
    </row>
    <row r="188" spans="1:8">
      <c r="D188" s="7"/>
      <c r="H188" s="76"/>
    </row>
    <row r="189" spans="1:8">
      <c r="D189" s="7"/>
      <c r="H189" s="76"/>
    </row>
    <row r="190" spans="1:8">
      <c r="D190" s="7"/>
      <c r="H190" s="76"/>
    </row>
    <row r="191" spans="1:8">
      <c r="D191" s="7"/>
      <c r="H191" s="76"/>
    </row>
    <row r="192" spans="1:8">
      <c r="C192" s="1"/>
      <c r="D192" s="7"/>
      <c r="H192" s="76"/>
    </row>
    <row r="193" spans="3:8">
      <c r="C193" s="1"/>
      <c r="D193" s="7"/>
      <c r="H193" s="76"/>
    </row>
    <row r="194" spans="3:8">
      <c r="C194" s="1"/>
      <c r="D194" s="7"/>
      <c r="H194" s="76"/>
    </row>
    <row r="195" spans="3:8">
      <c r="C195" s="1"/>
      <c r="D195" s="7"/>
      <c r="H195" s="76"/>
    </row>
    <row r="196" spans="3:8">
      <c r="C196" s="1"/>
      <c r="D196" s="7"/>
      <c r="H196" s="76"/>
    </row>
    <row r="197" spans="3:8">
      <c r="C197" s="1"/>
      <c r="D197" s="7"/>
      <c r="H197" s="76"/>
    </row>
    <row r="198" spans="3:8">
      <c r="C198" s="1"/>
      <c r="D198" s="7"/>
      <c r="H198" s="76"/>
    </row>
    <row r="199" spans="3:8">
      <c r="C199" s="1"/>
      <c r="D199" s="7"/>
      <c r="H199" s="76"/>
    </row>
    <row r="200" spans="3:8">
      <c r="C200" s="1"/>
      <c r="D200" s="7"/>
      <c r="H200" s="76"/>
    </row>
    <row r="201" spans="3:8">
      <c r="C201" s="1"/>
      <c r="D201" s="7"/>
      <c r="H201" s="76"/>
    </row>
    <row r="202" spans="3:8">
      <c r="C202" s="1"/>
      <c r="D202" s="7"/>
      <c r="H202" s="76"/>
    </row>
    <row r="203" spans="3:8">
      <c r="C203" s="1"/>
      <c r="D203" s="7"/>
      <c r="H203" s="76"/>
    </row>
    <row r="204" spans="3:8">
      <c r="C204" s="1"/>
      <c r="D204" s="7"/>
      <c r="H204" s="76"/>
    </row>
    <row r="205" spans="3:8">
      <c r="C205" s="1"/>
      <c r="D205" s="7"/>
      <c r="H205" s="76"/>
    </row>
    <row r="206" spans="3:8">
      <c r="C206" s="1"/>
      <c r="D206" s="7"/>
      <c r="H206" s="76"/>
    </row>
    <row r="207" spans="3:8">
      <c r="C207" s="1"/>
      <c r="D207" s="7"/>
      <c r="H207" s="76"/>
    </row>
    <row r="208" spans="3:8">
      <c r="C208" s="1"/>
      <c r="D208" s="7"/>
      <c r="H208" s="76"/>
    </row>
    <row r="209" spans="3:8">
      <c r="C209" s="1"/>
      <c r="D209" s="7"/>
      <c r="H209" s="76"/>
    </row>
    <row r="210" spans="3:8">
      <c r="C210" s="1"/>
      <c r="D210" s="7"/>
      <c r="H210" s="76"/>
    </row>
    <row r="211" spans="3:8">
      <c r="C211" s="1"/>
      <c r="D211" s="7"/>
      <c r="H211" s="76"/>
    </row>
    <row r="212" spans="3:8">
      <c r="C212" s="1"/>
      <c r="D212" s="7"/>
      <c r="H212" s="76"/>
    </row>
    <row r="213" spans="3:8">
      <c r="C213" s="1"/>
      <c r="D213" s="7"/>
      <c r="H213" s="76"/>
    </row>
    <row r="214" spans="3:8">
      <c r="C214" s="1"/>
      <c r="D214" s="7"/>
      <c r="H214" s="76"/>
    </row>
    <row r="215" spans="3:8">
      <c r="C215" s="1"/>
      <c r="D215" s="7"/>
      <c r="H215" s="76"/>
    </row>
    <row r="216" spans="3:8">
      <c r="C216" s="1"/>
      <c r="D216" s="7"/>
      <c r="H216" s="76"/>
    </row>
    <row r="217" spans="3:8">
      <c r="C217" s="1"/>
      <c r="D217" s="7"/>
      <c r="H217" s="76"/>
    </row>
    <row r="218" spans="3:8">
      <c r="C218" s="1"/>
      <c r="D218" s="7"/>
      <c r="H218" s="76"/>
    </row>
    <row r="219" spans="3:8">
      <c r="C219" s="1"/>
      <c r="D219" s="7"/>
      <c r="H219" s="76"/>
    </row>
    <row r="220" spans="3:8">
      <c r="C220" s="1"/>
      <c r="D220" s="7"/>
      <c r="H220" s="76"/>
    </row>
    <row r="221" spans="3:8">
      <c r="C221" s="1"/>
      <c r="D221" s="7"/>
      <c r="H221" s="76"/>
    </row>
    <row r="222" spans="3:8">
      <c r="C222" s="1"/>
      <c r="D222" s="7"/>
      <c r="H222" s="76"/>
    </row>
    <row r="223" spans="3:8">
      <c r="C223" s="1"/>
      <c r="D223" s="7"/>
      <c r="H223" s="76"/>
    </row>
    <row r="224" spans="3:8">
      <c r="C224" s="1"/>
      <c r="D224" s="7"/>
      <c r="H224" s="76"/>
    </row>
    <row r="225" spans="3:8">
      <c r="C225" s="1"/>
      <c r="D225" s="7"/>
      <c r="H225" s="76"/>
    </row>
    <row r="226" spans="3:8">
      <c r="C226" s="1"/>
      <c r="D226" s="7"/>
      <c r="H226" s="76"/>
    </row>
    <row r="227" spans="3:8">
      <c r="C227" s="1"/>
      <c r="D227" s="7"/>
      <c r="H227" s="76"/>
    </row>
    <row r="228" spans="3:8">
      <c r="C228" s="1"/>
      <c r="D228" s="7"/>
      <c r="H228" s="76"/>
    </row>
    <row r="229" spans="3:8">
      <c r="C229" s="1"/>
      <c r="D229" s="7"/>
      <c r="H229" s="76"/>
    </row>
    <row r="230" spans="3:8">
      <c r="C230" s="1"/>
      <c r="D230" s="7"/>
      <c r="H230" s="76"/>
    </row>
    <row r="231" spans="3:8">
      <c r="C231" s="1"/>
      <c r="D231" s="7"/>
      <c r="H231" s="76"/>
    </row>
    <row r="232" spans="3:8">
      <c r="C232" s="1"/>
      <c r="D232" s="7"/>
      <c r="H232" s="76"/>
    </row>
    <row r="233" spans="3:8">
      <c r="C233" s="1"/>
      <c r="D233" s="7"/>
      <c r="H233" s="76"/>
    </row>
    <row r="234" spans="3:8">
      <c r="C234" s="1"/>
      <c r="D234" s="7"/>
      <c r="H234" s="76"/>
    </row>
    <row r="235" spans="3:8">
      <c r="C235" s="1"/>
      <c r="D235" s="7"/>
      <c r="H235" s="76"/>
    </row>
    <row r="236" spans="3:8">
      <c r="C236" s="1"/>
      <c r="D236" s="7"/>
      <c r="H236" s="76"/>
    </row>
    <row r="237" spans="3:8">
      <c r="C237" s="1"/>
      <c r="D237" s="7"/>
      <c r="H237" s="76"/>
    </row>
    <row r="238" spans="3:8">
      <c r="C238" s="1"/>
      <c r="D238" s="7"/>
      <c r="H238" s="76"/>
    </row>
    <row r="239" spans="3:8">
      <c r="C239" s="1"/>
      <c r="D239" s="7"/>
      <c r="H239" s="76"/>
    </row>
    <row r="240" spans="3:8">
      <c r="C240" s="1"/>
      <c r="D240" s="7"/>
      <c r="H240" s="76"/>
    </row>
    <row r="241" spans="3:8">
      <c r="C241" s="1"/>
      <c r="D241" s="7"/>
      <c r="H241" s="76"/>
    </row>
    <row r="242" spans="3:8">
      <c r="C242" s="1"/>
      <c r="D242" s="7"/>
      <c r="H242" s="76"/>
    </row>
    <row r="243" spans="3:8">
      <c r="C243" s="1"/>
      <c r="D243" s="7"/>
      <c r="H243" s="76"/>
    </row>
    <row r="244" spans="3:8">
      <c r="C244" s="1"/>
      <c r="D244" s="7"/>
      <c r="H244" s="76"/>
    </row>
    <row r="245" spans="3:8">
      <c r="C245" s="1"/>
      <c r="D245" s="7"/>
      <c r="H245" s="76"/>
    </row>
    <row r="246" spans="3:8">
      <c r="C246" s="1"/>
      <c r="D246" s="7"/>
      <c r="H246" s="76"/>
    </row>
    <row r="247" spans="3:8">
      <c r="C247" s="1"/>
      <c r="D247" s="7"/>
      <c r="H247" s="76"/>
    </row>
    <row r="248" spans="3:8">
      <c r="C248" s="1"/>
      <c r="D248" s="7"/>
      <c r="H248" s="76"/>
    </row>
    <row r="249" spans="3:8">
      <c r="C249" s="1"/>
      <c r="D249" s="7"/>
      <c r="H249" s="76"/>
    </row>
    <row r="250" spans="3:8">
      <c r="C250" s="1"/>
      <c r="D250" s="7"/>
      <c r="H250" s="76"/>
    </row>
    <row r="251" spans="3:8">
      <c r="C251" s="1"/>
      <c r="D251" s="7"/>
      <c r="H251" s="76"/>
    </row>
    <row r="252" spans="3:8">
      <c r="C252" s="1"/>
      <c r="D252" s="7"/>
      <c r="H252" s="76"/>
    </row>
    <row r="253" spans="3:8">
      <c r="C253" s="1"/>
      <c r="D253" s="7"/>
      <c r="H253" s="76"/>
    </row>
    <row r="254" spans="3:8">
      <c r="C254" s="1"/>
      <c r="D254" s="7"/>
      <c r="H254" s="76"/>
    </row>
    <row r="255" spans="3:8">
      <c r="C255" s="1"/>
      <c r="D255" s="7"/>
      <c r="H255" s="76"/>
    </row>
    <row r="256" spans="3:8">
      <c r="C256" s="1"/>
      <c r="D256" s="7"/>
      <c r="H256" s="76"/>
    </row>
    <row r="257" spans="3:8">
      <c r="C257" s="1"/>
      <c r="D257" s="7"/>
      <c r="H257" s="76"/>
    </row>
    <row r="258" spans="3:8">
      <c r="C258" s="1"/>
      <c r="D258" s="7"/>
      <c r="H258" s="76"/>
    </row>
    <row r="259" spans="3:8">
      <c r="C259" s="1"/>
      <c r="D259" s="7"/>
      <c r="H259" s="76"/>
    </row>
    <row r="260" spans="3:8">
      <c r="C260" s="1"/>
      <c r="D260" s="7"/>
      <c r="H260" s="76"/>
    </row>
    <row r="261" spans="3:8">
      <c r="C261" s="1"/>
      <c r="D261" s="7"/>
      <c r="H261" s="76"/>
    </row>
    <row r="262" spans="3:8">
      <c r="C262" s="1"/>
      <c r="D262" s="7"/>
      <c r="H262" s="76"/>
    </row>
    <row r="263" spans="3:8">
      <c r="C263" s="1"/>
      <c r="D263" s="7"/>
      <c r="H263" s="76"/>
    </row>
    <row r="264" spans="3:8">
      <c r="C264" s="1"/>
      <c r="D264" s="7"/>
      <c r="H264" s="76"/>
    </row>
    <row r="265" spans="3:8">
      <c r="C265" s="1"/>
      <c r="D265" s="7"/>
      <c r="H265" s="76"/>
    </row>
    <row r="266" spans="3:8">
      <c r="C266" s="1"/>
      <c r="D266" s="7"/>
      <c r="H266" s="76"/>
    </row>
    <row r="267" spans="3:8">
      <c r="C267" s="1"/>
      <c r="D267" s="7"/>
      <c r="H267" s="76"/>
    </row>
    <row r="268" spans="3:8">
      <c r="C268" s="1"/>
      <c r="D268" s="7"/>
      <c r="H268" s="76"/>
    </row>
    <row r="269" spans="3:8">
      <c r="C269" s="1"/>
      <c r="D269" s="7"/>
      <c r="H269" s="76"/>
    </row>
    <row r="270" spans="3:8">
      <c r="C270" s="1"/>
      <c r="D270" s="7"/>
      <c r="H270" s="76"/>
    </row>
    <row r="271" spans="3:8">
      <c r="C271" s="1"/>
      <c r="D271" s="7"/>
      <c r="H271" s="76"/>
    </row>
    <row r="272" spans="3:8">
      <c r="C272" s="1"/>
      <c r="D272" s="7"/>
      <c r="H272" s="76"/>
    </row>
    <row r="273" spans="3:8">
      <c r="C273" s="1"/>
      <c r="D273" s="7"/>
      <c r="H273" s="76"/>
    </row>
    <row r="274" spans="3:8">
      <c r="C274" s="1"/>
      <c r="D274" s="7"/>
      <c r="H274" s="76"/>
    </row>
    <row r="275" spans="3:8">
      <c r="C275" s="1"/>
      <c r="D275" s="7"/>
      <c r="H275" s="76"/>
    </row>
    <row r="276" spans="3:8">
      <c r="C276" s="1"/>
      <c r="D276" s="7"/>
      <c r="H276" s="76"/>
    </row>
    <row r="277" spans="3:8">
      <c r="C277" s="1"/>
      <c r="D277" s="7"/>
      <c r="H277" s="76"/>
    </row>
    <row r="278" spans="3:8">
      <c r="C278" s="1"/>
      <c r="D278" s="7"/>
      <c r="H278" s="76"/>
    </row>
    <row r="279" spans="3:8">
      <c r="C279" s="1"/>
      <c r="D279" s="7"/>
      <c r="H279" s="76"/>
    </row>
    <row r="280" spans="3:8">
      <c r="C280" s="1"/>
      <c r="D280" s="7"/>
      <c r="H280" s="76"/>
    </row>
    <row r="281" spans="3:8">
      <c r="C281" s="1"/>
      <c r="D281" s="7"/>
      <c r="H281" s="76"/>
    </row>
    <row r="282" spans="3:8">
      <c r="C282" s="1"/>
      <c r="D282" s="7"/>
      <c r="H282" s="76"/>
    </row>
    <row r="283" spans="3:8">
      <c r="C283" s="1"/>
      <c r="D283" s="7"/>
      <c r="H283" s="76"/>
    </row>
    <row r="284" spans="3:8">
      <c r="C284" s="1"/>
      <c r="D284" s="7"/>
      <c r="H284" s="76"/>
    </row>
    <row r="285" spans="3:8">
      <c r="C285" s="1"/>
      <c r="D285" s="7"/>
      <c r="H285" s="76"/>
    </row>
    <row r="286" spans="3:8">
      <c r="C286" s="1"/>
      <c r="D286" s="7"/>
      <c r="H286" s="76"/>
    </row>
    <row r="287" spans="3:8">
      <c r="C287" s="1"/>
      <c r="D287" s="7"/>
      <c r="H287" s="76"/>
    </row>
    <row r="288" spans="3:8">
      <c r="C288" s="1"/>
      <c r="D288" s="7"/>
      <c r="H288" s="76"/>
    </row>
    <row r="289" spans="3:8">
      <c r="C289" s="1"/>
      <c r="D289" s="7"/>
      <c r="H289" s="76"/>
    </row>
    <row r="290" spans="3:8">
      <c r="C290" s="1"/>
      <c r="D290" s="7"/>
      <c r="H290" s="76"/>
    </row>
    <row r="291" spans="3:8">
      <c r="C291" s="1"/>
      <c r="D291" s="7"/>
      <c r="H291" s="76"/>
    </row>
    <row r="292" spans="3:8">
      <c r="C292" s="1"/>
      <c r="D292" s="7"/>
      <c r="H292" s="76"/>
    </row>
    <row r="293" spans="3:8">
      <c r="C293" s="1"/>
      <c r="D293" s="7"/>
      <c r="H293" s="76"/>
    </row>
    <row r="294" spans="3:8">
      <c r="C294" s="1"/>
      <c r="D294" s="7"/>
      <c r="H294" s="76"/>
    </row>
  </sheetData>
  <phoneticPr fontId="4" type="noConversion"/>
  <pageMargins left="0.4" right="0.4" top="0.4" bottom="0.4" header="0" footer="0"/>
  <pageSetup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 adjustments</vt:lpstr>
      <vt:lpstr>'Dashboard adjustments'!Print_Area</vt:lpstr>
    </vt:vector>
  </TitlesOfParts>
  <Company>Northeast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 Evans</dc:creator>
  <cp:lastModifiedBy>Kevin Delaney</cp:lastModifiedBy>
  <cp:lastPrinted>2020-03-19T12:59:07Z</cp:lastPrinted>
  <dcterms:created xsi:type="dcterms:W3CDTF">2016-02-29T12:31:27Z</dcterms:created>
  <dcterms:modified xsi:type="dcterms:W3CDTF">2021-03-31T12:08:43Z</dcterms:modified>
</cp:coreProperties>
</file>