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own of Berlin\2021 Budget\Dashboards\"/>
    </mc:Choice>
  </mc:AlternateContent>
  <xr:revisionPtr revIDLastSave="0" documentId="13_ncr:1_{3AFDB809-B773-42C4-B349-CB9569E43E0E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Dashboard adjustments" sheetId="1" r:id="rId1"/>
  </sheets>
  <externalReferences>
    <externalReference r:id="rId2"/>
    <externalReference r:id="rId3"/>
    <externalReference r:id="rId4"/>
  </externalReferences>
  <definedNames>
    <definedName name="______db2" localSheetId="0">'[1]Health Ins'!#REF!</definedName>
    <definedName name="______db2">'[1]Health Ins'!#REF!</definedName>
    <definedName name="____db2" localSheetId="0">'[1]Health Ins'!#REF!</definedName>
    <definedName name="____db2">'[1]Health Ins'!#REF!</definedName>
    <definedName name="___db2" localSheetId="0">'[1]Health Ins'!#REF!</definedName>
    <definedName name="___db2">'[1]Health Ins'!#REF!</definedName>
    <definedName name="__db2" localSheetId="0">'[1]Health Ins'!#REF!</definedName>
    <definedName name="__db2">'[1]Health Ins'!#REF!</definedName>
    <definedName name="_db2" localSheetId="0">'[1]Health Ins'!#REF!</definedName>
    <definedName name="_db2">'[1]Health Ins'!#REF!</definedName>
    <definedName name="_xlnm.Criteria" localSheetId="0">'[1]Health Ins'!#REF!</definedName>
    <definedName name="_xlnm.Criteria">'[1]Health Ins'!#REF!</definedName>
    <definedName name="Criteria_MI" localSheetId="0">'[1]Health Ins'!#REF!</definedName>
    <definedName name="Criteria_MI">'[1]Health Ins'!#REF!</definedName>
    <definedName name="_xlnm.Database" localSheetId="0">'[1]Health Ins'!#REF!</definedName>
    <definedName name="_xlnm.Database">'[1]Health Ins'!#REF!</definedName>
    <definedName name="Database_MI" localSheetId="0">'[1]Health Ins'!#REF!</definedName>
    <definedName name="Database_MI">'[1]Health Ins'!#REF!</definedName>
    <definedName name="_xlnm.Print_Area" localSheetId="0">'Dashboard adjustments'!$A$2:$H$189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q" localSheetId="0">'[1]Health Ins'!#REF!</definedName>
    <definedName name="q">'[1]Health Ins'!#REF!</definedName>
    <definedName name="tbluObjects_ALL" localSheetId="0">#REF!</definedName>
    <definedName name="tbluObjects_ALL">#REF!</definedName>
    <definedName name="vvv" localSheetId="0">'[2]Health Ins'!#REF!</definedName>
    <definedName name="vvv">'[2]Health Ins'!#REF!</definedName>
    <definedName name="x" localSheetId="0">'[2]Health Ins'!#REF!</definedName>
    <definedName name="x">'[2]Health Ins'!#REF!</definedName>
    <definedName name="xx" localSheetId="0">'[2]Health Ins'!#REF!</definedName>
    <definedName name="xx">'[2]Health Ins'!#REF!</definedName>
    <definedName name="xxx" localSheetId="0">'[2]Health Ins'!#REF!</definedName>
    <definedName name="xxx">'[2]Health Ins'!#REF!</definedName>
    <definedName name="xxxx" localSheetId="0">'[1]Health Ins'!#REF!</definedName>
    <definedName name="xxxx">'[1]Health Ins'!#REF!</definedName>
    <definedName name="z" localSheetId="0">'[3]Health Ins'!#REF!</definedName>
    <definedName name="z">'[3]Health Ins'!#REF!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1" i="1" l="1"/>
  <c r="D97" i="1" l="1"/>
  <c r="D128" i="1"/>
  <c r="D98" i="1"/>
  <c r="D96" i="1"/>
  <c r="D95" i="1"/>
  <c r="D94" i="1"/>
  <c r="D93" i="1"/>
  <c r="D92" i="1"/>
  <c r="D91" i="1"/>
  <c r="D90" i="1"/>
  <c r="D89" i="1"/>
  <c r="D88" i="1"/>
  <c r="D87" i="1"/>
  <c r="D86" i="1"/>
  <c r="D101" i="1" l="1"/>
  <c r="E134" i="1"/>
  <c r="D127" i="1" l="1"/>
  <c r="D134" i="1" s="1"/>
  <c r="C54" i="1" l="1"/>
  <c r="E20" i="1"/>
  <c r="E154" i="1" l="1"/>
  <c r="D154" i="1"/>
  <c r="E150" i="1"/>
  <c r="D150" i="1"/>
  <c r="E146" i="1"/>
  <c r="D146" i="1"/>
  <c r="E142" i="1"/>
  <c r="D142" i="1"/>
  <c r="E138" i="1"/>
  <c r="D138" i="1"/>
  <c r="E121" i="1"/>
  <c r="D15" i="1" s="1"/>
  <c r="E117" i="1"/>
  <c r="D14" i="1" s="1"/>
  <c r="E113" i="1"/>
  <c r="D13" i="1" s="1"/>
  <c r="E109" i="1"/>
  <c r="D12" i="1" s="1"/>
  <c r="E105" i="1"/>
  <c r="D11" i="1" s="1"/>
  <c r="D10" i="1"/>
  <c r="E80" i="1"/>
  <c r="D9" i="1" s="1"/>
  <c r="E77" i="1"/>
  <c r="D121" i="1"/>
  <c r="C15" i="1" s="1"/>
  <c r="D117" i="1"/>
  <c r="C14" i="1" s="1"/>
  <c r="D113" i="1"/>
  <c r="C13" i="1" s="1"/>
  <c r="D109" i="1"/>
  <c r="C12" i="1" s="1"/>
  <c r="D105" i="1"/>
  <c r="C11" i="1" s="1"/>
  <c r="C10" i="1"/>
  <c r="D80" i="1"/>
  <c r="D77" i="1"/>
  <c r="C9" i="1" s="1"/>
  <c r="E6" i="1"/>
  <c r="E15" i="1" l="1"/>
  <c r="E13" i="1"/>
  <c r="E11" i="1"/>
  <c r="H6" i="1"/>
  <c r="E25" i="1"/>
  <c r="E27" i="1"/>
  <c r="E12" i="1"/>
  <c r="E26" i="1"/>
  <c r="E24" i="1"/>
  <c r="E28" i="1"/>
  <c r="E29" i="1"/>
  <c r="E156" i="1"/>
  <c r="E14" i="1"/>
  <c r="D156" i="1"/>
  <c r="E10" i="1"/>
  <c r="E9" i="1"/>
  <c r="C16" i="1"/>
  <c r="C18" i="1" s="1"/>
  <c r="C21" i="1" s="1"/>
  <c r="C22" i="1" s="1"/>
  <c r="D16" i="1"/>
  <c r="E123" i="1"/>
  <c r="D123" i="1"/>
  <c r="D37" i="1" l="1"/>
  <c r="D18" i="1"/>
  <c r="E30" i="1"/>
  <c r="D36" i="1"/>
  <c r="E36" i="1" s="1"/>
  <c r="E16" i="1"/>
  <c r="E18" i="1" l="1"/>
  <c r="D21" i="1"/>
  <c r="D22" i="1" s="1"/>
  <c r="E41" i="1"/>
  <c r="E21" i="1" l="1"/>
  <c r="E22" i="1" s="1"/>
  <c r="A53" i="1"/>
  <c r="C38" i="1" l="1"/>
  <c r="C39" i="1" s="1"/>
  <c r="E54" i="1"/>
  <c r="G54" i="1" s="1"/>
  <c r="E44" i="1"/>
  <c r="D176" i="1"/>
  <c r="F36" i="1" s="1"/>
  <c r="D169" i="1"/>
  <c r="F37" i="1" s="1"/>
  <c r="C43" i="1" l="1"/>
  <c r="G44" i="1"/>
  <c r="F38" i="1"/>
  <c r="F39" i="1" s="1"/>
  <c r="E37" i="1" l="1"/>
  <c r="H18" i="1" l="1"/>
  <c r="D38" i="1"/>
  <c r="D39" i="1" s="1"/>
  <c r="G41" i="1"/>
  <c r="F41" i="1"/>
  <c r="G37" i="1"/>
  <c r="F43" i="1" l="1"/>
  <c r="C45" i="1"/>
  <c r="C50" i="1"/>
  <c r="E38" i="1"/>
  <c r="E39" i="1" s="1"/>
  <c r="G36" i="1"/>
  <c r="C49" i="1"/>
  <c r="C55" i="1" s="1"/>
  <c r="E43" i="1" l="1"/>
  <c r="G38" i="1"/>
  <c r="G39" i="1" s="1"/>
  <c r="G43" i="1" l="1"/>
  <c r="E45" i="1"/>
  <c r="E50" i="1"/>
  <c r="G50" i="1"/>
  <c r="G55" i="1"/>
  <c r="G56" i="1" s="1"/>
  <c r="C56" i="1"/>
  <c r="D43" i="1"/>
  <c r="G45" i="1" l="1"/>
  <c r="E49" i="1"/>
  <c r="E55" i="1" l="1"/>
  <c r="E56" i="1" s="1"/>
  <c r="H49" i="1"/>
</calcChain>
</file>

<file path=xl/sharedStrings.xml><?xml version="1.0" encoding="utf-8"?>
<sst xmlns="http://schemas.openxmlformats.org/spreadsheetml/2006/main" count="144" uniqueCount="113">
  <si>
    <t xml:space="preserve">Revised Budget </t>
  </si>
  <si>
    <t xml:space="preserve">Original </t>
  </si>
  <si>
    <t>+/- Options</t>
  </si>
  <si>
    <t>Exercising Options</t>
  </si>
  <si>
    <t>(B)</t>
  </si>
  <si>
    <t>Total Budgeted General Fund expenditures:</t>
  </si>
  <si>
    <t>Less: Budgeted revenues other than current levy</t>
  </si>
  <si>
    <t>Amount needed to be generated from current levy</t>
  </si>
  <si>
    <t>DATE OF REVISION</t>
  </si>
  <si>
    <t>OPTIONS:</t>
  </si>
  <si>
    <t>AMOUNT (B)</t>
  </si>
  <si>
    <t>IMPACT IF EXERCISED</t>
  </si>
  <si>
    <t>Revenue</t>
  </si>
  <si>
    <t>Expense</t>
  </si>
  <si>
    <t>Total Expense Options</t>
  </si>
  <si>
    <t>Total Revenue Options</t>
  </si>
  <si>
    <t>BELOW THE LINE OPTIONS:</t>
  </si>
  <si>
    <t>REVENUE:</t>
  </si>
  <si>
    <t>Need from Assessor</t>
  </si>
  <si>
    <t>Need inputs after health &amp; WC/LAP guidance</t>
  </si>
  <si>
    <t>Using assumptions b/c governor's budget not presented until 2/8/17</t>
  </si>
  <si>
    <t>Net taxable grand list</t>
  </si>
  <si>
    <t>Current mill rate</t>
  </si>
  <si>
    <t>Actual Mill Rates:</t>
  </si>
  <si>
    <t>TOWN MANAGER REVISIONS:</t>
  </si>
  <si>
    <t>BOE REVISIONS:</t>
  </si>
  <si>
    <t>EXPENDITURE REVISIONS:</t>
  </si>
  <si>
    <t>RECEIPTS REVISIONS:</t>
  </si>
  <si>
    <t>Total Expenditure Revisions</t>
  </si>
  <si>
    <t>Taxes at Current Mill Rate:</t>
  </si>
  <si>
    <t>Taxes  at Revised Mill Rate:</t>
  </si>
  <si>
    <t>Increase/(Decrease) in Taxes:</t>
  </si>
  <si>
    <t>BOE</t>
  </si>
  <si>
    <t>BOF REVISIONS - FIRST REFERENDUM:</t>
  </si>
  <si>
    <t>TOWN COUNCIL REVISIONS - FIRST REFERENDUM:</t>
  </si>
  <si>
    <t>BOF REVISIONS - SECOND REFERENDUM:</t>
  </si>
  <si>
    <t>TOWN COUNCIL REVISIONS - SECOND REFERENDUM:</t>
  </si>
  <si>
    <t>BOF REVISIONS - FINAL BUDGET SUBMISSION:</t>
  </si>
  <si>
    <t>TOWN COUNCIL REVISIONS - ADOPTED BUDGET:</t>
  </si>
  <si>
    <t xml:space="preserve">     BOF - 1st Ref.</t>
  </si>
  <si>
    <t xml:space="preserve">     TC - 1st Ref</t>
  </si>
  <si>
    <t xml:space="preserve">     BOF - 2nd Ref</t>
  </si>
  <si>
    <t xml:space="preserve">     TC - 2nd Ref</t>
  </si>
  <si>
    <t xml:space="preserve">     BOF - Final Submission</t>
  </si>
  <si>
    <t xml:space="preserve">     TC - Adopted Budget</t>
  </si>
  <si>
    <t>GENERAL GOV'T</t>
  </si>
  <si>
    <t>BOARD OF EDUCATION</t>
  </si>
  <si>
    <t xml:space="preserve">     Town Mgr/BOE Submission</t>
  </si>
  <si>
    <t>Total Revenue Revisions</t>
  </si>
  <si>
    <t>Expenditure Revisions:</t>
  </si>
  <si>
    <t xml:space="preserve">     TOTAL EXPENDITURE REVISIONS</t>
  </si>
  <si>
    <t>Revenue Revisions:</t>
  </si>
  <si>
    <t xml:space="preserve">     TOTAL REVENUE REVISIONS</t>
  </si>
  <si>
    <t>Proposed/Approved</t>
  </si>
  <si>
    <t>ORIGINAL SUBMISSION</t>
  </si>
  <si>
    <t>GEN GOV'T</t>
  </si>
  <si>
    <t>TOTAL</t>
  </si>
  <si>
    <t>Submission</t>
  </si>
  <si>
    <t>Revised</t>
  </si>
  <si>
    <t>Revisions</t>
  </si>
  <si>
    <t>YOY BUDGET CHANGE</t>
  </si>
  <si>
    <t>YOY MILL RATE CHG</t>
  </si>
  <si>
    <t>Percentage Mill Rate Change</t>
  </si>
  <si>
    <t>Proposed mill rate</t>
  </si>
  <si>
    <t>PROPOSED/ADOPTED BUDGET</t>
  </si>
  <si>
    <t>FY20 ADOPTED BUDGET</t>
  </si>
  <si>
    <t>FY 2021 Estimated Mill Rate Calculation as of …</t>
  </si>
  <si>
    <t>Factor in 99.3% collection rate</t>
  </si>
  <si>
    <t>Proposed mill rate increase</t>
  </si>
  <si>
    <t>Remove truck from Building Office (fund with FY20 surplus if possible)</t>
  </si>
  <si>
    <t>Debt service adjustment based on new debt plan</t>
  </si>
  <si>
    <t>Remove Police Chief/Deputy Salary Adj - in wage negotiations within Townwide Dept.</t>
  </si>
  <si>
    <t>Remove part-time to full-time request in Assessors Office</t>
  </si>
  <si>
    <t>Remove additional comp &amp; certification comp in Registrars Office</t>
  </si>
  <si>
    <t>Remove promotions (2), PT ABO &amp; Add top manager Planner allocation in Building Dept.</t>
  </si>
  <si>
    <t>Add top manager Planner allocation in Economic Development</t>
  </si>
  <si>
    <t>Add top manager Planner Change in Fire Marshal</t>
  </si>
  <si>
    <t>Move Planner from mid-manager to top manager and spread the cost to othe covered departments in P&amp;Z</t>
  </si>
  <si>
    <t>Remove new Foreman position in Facilities</t>
  </si>
  <si>
    <t>Remove Glen St bridge from General Fd  - bonding the project</t>
  </si>
  <si>
    <t>Remove Kensington Rd bidge from General Fd  - bonding the project</t>
  </si>
  <si>
    <t>Remove road paving from General Fd - bonding the project</t>
  </si>
  <si>
    <t>Grounds - Maintainer (remove FT replace with PT)</t>
  </si>
  <si>
    <t>Reduce electricity budget in Dept. 61</t>
  </si>
  <si>
    <t>BOE reductions to Superintendent's submission</t>
  </si>
  <si>
    <t>Remove Charter Revision Commission</t>
  </si>
  <si>
    <t>Worker's Compensation renewal lower than projected (3% assumed but actual renewal is -1.7%)</t>
  </si>
  <si>
    <t>Reduce School Nurses compensation (historical vacation payouts lower than currently budgeted)</t>
  </si>
  <si>
    <t>Remove Assigned Fund Balance for DB Pension</t>
  </si>
  <si>
    <t>Remove McGee HVAC System (capital)</t>
  </si>
  <si>
    <t>Remove Police Vehicles (capital)</t>
  </si>
  <si>
    <t>Remove Police AEDs (capital)</t>
  </si>
  <si>
    <t>Remove School Security Vehicle Modifications (capital)</t>
  </si>
  <si>
    <t>Remove School Vans (capital)</t>
  </si>
  <si>
    <t>Remove Timberlin Maintenance Building (capital)</t>
  </si>
  <si>
    <t>Remove Rebuild Front Loader (capital)</t>
  </si>
  <si>
    <t>Remove Wood Chipper (capital)</t>
  </si>
  <si>
    <t>Add Field Debt (Sage I, Percival &amp; Scalise Rest Rooms)</t>
  </si>
  <si>
    <t>Assign Fund Balance for Field debt service (Sage I, Percival &amp; Sage Rest Rooms)</t>
  </si>
  <si>
    <t>Reduce health insurance (Town only) based on Anthem rate recommendation (BOE is $92.4k reduction)</t>
  </si>
  <si>
    <t>BUDGET DASHBOARD AS OF MARCH 18th</t>
  </si>
  <si>
    <t>3/18/2020</t>
  </si>
  <si>
    <t>BOE reduction</t>
  </si>
  <si>
    <t>Remove all new headcount (FT &amp; PT, incl fringes &amp; benefits)</t>
  </si>
  <si>
    <t>Remove Fire Alarm Upgrade at Hubbard (capital)</t>
  </si>
  <si>
    <t>Reduce Transfer for School Security (Office Reconfig.)</t>
  </si>
  <si>
    <t>Remove DB Pension Funding (except for monthly chks &amp; svc chg - $185k)</t>
  </si>
  <si>
    <t>Interest income</t>
  </si>
  <si>
    <t>Bond premium (June 2020 issue)</t>
  </si>
  <si>
    <t>Increase golf greens fees</t>
  </si>
  <si>
    <t>Increase cart rentals</t>
  </si>
  <si>
    <t>Lower contingency</t>
  </si>
  <si>
    <t>Lower assignment for contingency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</si>
</sst>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0"/>
    <numFmt numFmtId="165" formatCode="&quot;$&quot;#,##0"/>
    <numFmt numFmtId="166" formatCode="_(&quot;$&quot;* #,##0_);_(&quot;$&quot;* \(#,##0\);_(&quot;$&quot;* &quot;-&quot;??_);_(@_)"/>
    <numFmt numFmtId="167" formatCode="#,##0.00000_);[Red]\(#,##0.00000\)"/>
    <numFmt numFmtId="168" formatCode="0.0%"/>
  </numFmts>
  <fonts count="37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Arial MT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</font>
    <font>
      <sz val="10"/>
      <color indexed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2"/>
      <color indexed="10"/>
      <name val="Times New Roman"/>
      <family val="1"/>
    </font>
    <font>
      <u/>
      <sz val="12"/>
      <name val="Times New Roman"/>
      <family val="1"/>
    </font>
    <font>
      <b/>
      <i/>
      <sz val="12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u/>
      <sz val="16"/>
      <name val="Times New Roman"/>
      <family val="1"/>
    </font>
    <font>
      <b/>
      <sz val="10"/>
      <color rgb="FFFF0000"/>
      <name val="Times New Roman"/>
      <family val="1"/>
    </font>
    <font>
      <b/>
      <sz val="2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87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11" applyNumberFormat="0" applyAlignment="0" applyProtection="0"/>
    <xf numFmtId="0" fontId="9" fillId="29" borderId="12" applyNumberFormat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12" fillId="0" borderId="13" applyNumberFormat="0" applyFill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4" fillId="0" borderId="0" applyNumberFormat="0" applyFill="0" applyBorder="0" applyAlignment="0" applyProtection="0"/>
    <xf numFmtId="0" fontId="15" fillId="31" borderId="11" applyNumberFormat="0" applyAlignment="0" applyProtection="0"/>
    <xf numFmtId="0" fontId="16" fillId="0" borderId="16" applyNumberFormat="0" applyFill="0" applyAlignment="0" applyProtection="0"/>
    <xf numFmtId="0" fontId="17" fillId="32" borderId="0" applyNumberFormat="0" applyBorder="0" applyAlignment="0" applyProtection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1" fillId="0" borderId="0"/>
    <xf numFmtId="0" fontId="1" fillId="0" borderId="0"/>
    <xf numFmtId="0" fontId="2" fillId="33" borderId="17" applyNumberFormat="0" applyFont="0" applyAlignment="0" applyProtection="0"/>
    <xf numFmtId="0" fontId="18" fillId="28" borderId="18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9" applyNumberFormat="0" applyFill="0" applyAlignment="0" applyProtection="0"/>
    <xf numFmtId="0" fontId="21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22">
    <xf numFmtId="0" fontId="0" fillId="0" borderId="0" xfId="0"/>
    <xf numFmtId="0" fontId="22" fillId="0" borderId="0" xfId="75" applyFont="1"/>
    <xf numFmtId="3" fontId="22" fillId="0" borderId="0" xfId="75" applyNumberFormat="1" applyFont="1"/>
    <xf numFmtId="38" fontId="22" fillId="0" borderId="0" xfId="75" applyNumberFormat="1" applyFont="1"/>
    <xf numFmtId="0" fontId="23" fillId="0" borderId="0" xfId="75" applyFont="1"/>
    <xf numFmtId="166" fontId="22" fillId="0" borderId="0" xfId="75" applyNumberFormat="1" applyFont="1"/>
    <xf numFmtId="8" fontId="22" fillId="0" borderId="0" xfId="75" applyNumberFormat="1" applyFont="1"/>
    <xf numFmtId="0" fontId="24" fillId="0" borderId="0" xfId="75" applyFont="1"/>
    <xf numFmtId="0" fontId="22" fillId="0" borderId="0" xfId="75" quotePrefix="1" applyFont="1"/>
    <xf numFmtId="40" fontId="22" fillId="0" borderId="0" xfId="75" applyNumberFormat="1" applyFont="1"/>
    <xf numFmtId="0" fontId="25" fillId="0" borderId="0" xfId="75" applyFont="1"/>
    <xf numFmtId="14" fontId="25" fillId="2" borderId="0" xfId="75" applyNumberFormat="1" applyFont="1" applyFill="1"/>
    <xf numFmtId="14" fontId="25" fillId="2" borderId="0" xfId="75" quotePrefix="1" applyNumberFormat="1" applyFont="1" applyFill="1" applyAlignment="1">
      <alignment horizontal="center"/>
    </xf>
    <xf numFmtId="14" fontId="25" fillId="2" borderId="0" xfId="75" applyNumberFormat="1" applyFont="1" applyFill="1" applyAlignment="1">
      <alignment horizontal="center"/>
    </xf>
    <xf numFmtId="3" fontId="25" fillId="0" borderId="0" xfId="75" applyNumberFormat="1" applyFont="1" applyAlignment="1">
      <alignment horizontal="center"/>
    </xf>
    <xf numFmtId="0" fontId="25" fillId="0" borderId="0" xfId="75" quotePrefix="1" applyFont="1" applyAlignment="1">
      <alignment horizontal="center"/>
    </xf>
    <xf numFmtId="0" fontId="26" fillId="0" borderId="0" xfId="75" quotePrefix="1" applyFont="1" applyAlignment="1">
      <alignment horizontal="center"/>
    </xf>
    <xf numFmtId="2" fontId="25" fillId="0" borderId="1" xfId="75" applyNumberFormat="1" applyFont="1" applyBorder="1"/>
    <xf numFmtId="2" fontId="25" fillId="0" borderId="1" xfId="75" quotePrefix="1" applyNumberFormat="1" applyFont="1" applyBorder="1" applyAlignment="1">
      <alignment horizontal="center"/>
    </xf>
    <xf numFmtId="2" fontId="25" fillId="0" borderId="1" xfId="75" applyNumberFormat="1" applyFont="1" applyBorder="1" applyAlignment="1">
      <alignment horizontal="center"/>
    </xf>
    <xf numFmtId="6" fontId="25" fillId="0" borderId="0" xfId="75" applyNumberFormat="1" applyFont="1"/>
    <xf numFmtId="38" fontId="25" fillId="0" borderId="0" xfId="75" applyNumberFormat="1" applyFont="1"/>
    <xf numFmtId="38" fontId="25" fillId="0" borderId="1" xfId="75" applyNumberFormat="1" applyFont="1" applyBorder="1"/>
    <xf numFmtId="6" fontId="25" fillId="2" borderId="0" xfId="75" applyNumberFormat="1" applyFont="1" applyFill="1"/>
    <xf numFmtId="164" fontId="25" fillId="0" borderId="0" xfId="75" applyNumberFormat="1" applyFont="1"/>
    <xf numFmtId="8" fontId="25" fillId="0" borderId="0" xfId="75" applyNumberFormat="1" applyFont="1"/>
    <xf numFmtId="4" fontId="25" fillId="0" borderId="0" xfId="75" applyNumberFormat="1" applyFont="1"/>
    <xf numFmtId="4" fontId="25" fillId="0" borderId="0" xfId="75" applyNumberFormat="1" applyFont="1" applyAlignment="1"/>
    <xf numFmtId="0" fontId="27" fillId="0" borderId="3" xfId="75" applyFont="1" applyBorder="1"/>
    <xf numFmtId="0" fontId="27" fillId="0" borderId="4" xfId="75" applyFont="1" applyBorder="1"/>
    <xf numFmtId="4" fontId="27" fillId="0" borderId="4" xfId="75" applyNumberFormat="1" applyFont="1" applyBorder="1"/>
    <xf numFmtId="164" fontId="27" fillId="0" borderId="4" xfId="75" applyNumberFormat="1" applyFont="1" applyBorder="1"/>
    <xf numFmtId="0" fontId="27" fillId="0" borderId="5" xfId="75" applyFont="1" applyBorder="1"/>
    <xf numFmtId="0" fontId="28" fillId="0" borderId="6" xfId="75" applyFont="1" applyBorder="1"/>
    <xf numFmtId="0" fontId="27" fillId="0" borderId="0" xfId="75" applyFont="1" applyBorder="1"/>
    <xf numFmtId="164" fontId="27" fillId="0" borderId="0" xfId="75" applyNumberFormat="1" applyFont="1" applyBorder="1"/>
    <xf numFmtId="0" fontId="28" fillId="2" borderId="2" xfId="75" applyFont="1" applyFill="1" applyBorder="1" applyAlignment="1">
      <alignment horizontal="center"/>
    </xf>
    <xf numFmtId="0" fontId="27" fillId="0" borderId="6" xfId="75" applyFont="1" applyBorder="1"/>
    <xf numFmtId="0" fontId="27" fillId="0" borderId="2" xfId="75" applyFont="1" applyBorder="1"/>
    <xf numFmtId="10" fontId="27" fillId="0" borderId="0" xfId="75" applyNumberFormat="1" applyFont="1" applyBorder="1"/>
    <xf numFmtId="0" fontId="27" fillId="0" borderId="7" xfId="75" applyFont="1" applyBorder="1"/>
    <xf numFmtId="0" fontId="27" fillId="0" borderId="8" xfId="75" applyFont="1" applyBorder="1"/>
    <xf numFmtId="164" fontId="27" fillId="0" borderId="8" xfId="75" applyNumberFormat="1" applyFont="1" applyBorder="1"/>
    <xf numFmtId="0" fontId="27" fillId="0" borderId="9" xfId="75" applyFont="1" applyBorder="1"/>
    <xf numFmtId="0" fontId="27" fillId="0" borderId="0" xfId="75" applyFont="1"/>
    <xf numFmtId="3" fontId="25" fillId="0" borderId="0" xfId="75" applyNumberFormat="1" applyFont="1"/>
    <xf numFmtId="165" fontId="29" fillId="0" borderId="0" xfId="75" applyNumberFormat="1" applyFont="1" applyAlignment="1">
      <alignment horizontal="center"/>
    </xf>
    <xf numFmtId="3" fontId="30" fillId="0" borderId="0" xfId="75" applyNumberFormat="1" applyFont="1"/>
    <xf numFmtId="0" fontId="28" fillId="0" borderId="0" xfId="75" applyFont="1"/>
    <xf numFmtId="3" fontId="28" fillId="0" borderId="0" xfId="75" applyNumberFormat="1" applyFont="1" applyAlignment="1">
      <alignment horizontal="center"/>
    </xf>
    <xf numFmtId="0" fontId="28" fillId="0" borderId="0" xfId="75" applyFont="1" applyAlignment="1">
      <alignment horizontal="center"/>
    </xf>
    <xf numFmtId="0" fontId="30" fillId="0" borderId="0" xfId="75" applyFont="1"/>
    <xf numFmtId="3" fontId="25" fillId="0" borderId="0" xfId="75" quotePrefix="1" applyNumberFormat="1" applyFont="1" applyAlignment="1">
      <alignment horizontal="center"/>
    </xf>
    <xf numFmtId="6" fontId="25" fillId="0" borderId="0" xfId="75" applyNumberFormat="1" applyFont="1" applyBorder="1"/>
    <xf numFmtId="3" fontId="25" fillId="0" borderId="0" xfId="75" quotePrefix="1" applyNumberFormat="1" applyFont="1"/>
    <xf numFmtId="0" fontId="25" fillId="0" borderId="0" xfId="75" quotePrefix="1" applyFont="1"/>
    <xf numFmtId="38" fontId="28" fillId="0" borderId="0" xfId="75" applyNumberFormat="1" applyFont="1" applyAlignment="1">
      <alignment horizontal="right"/>
    </xf>
    <xf numFmtId="0" fontId="26" fillId="0" borderId="0" xfId="75" applyFont="1"/>
    <xf numFmtId="0" fontId="31" fillId="0" borderId="0" xfId="75" applyFont="1"/>
    <xf numFmtId="40" fontId="25" fillId="0" borderId="0" xfId="75" applyNumberFormat="1" applyFont="1"/>
    <xf numFmtId="6" fontId="25" fillId="0" borderId="0" xfId="75" applyNumberFormat="1" applyFont="1" applyAlignment="1">
      <alignment horizontal="center"/>
    </xf>
    <xf numFmtId="6" fontId="30" fillId="0" borderId="0" xfId="75" applyNumberFormat="1" applyFont="1" applyAlignment="1">
      <alignment horizontal="center"/>
    </xf>
    <xf numFmtId="0" fontId="27" fillId="0" borderId="6" xfId="75" applyFont="1" applyFill="1" applyBorder="1"/>
    <xf numFmtId="0" fontId="27" fillId="0" borderId="0" xfId="75" applyFont="1" applyFill="1" applyBorder="1"/>
    <xf numFmtId="0" fontId="25" fillId="0" borderId="0" xfId="75" applyFont="1" applyAlignment="1">
      <alignment horizontal="center"/>
    </xf>
    <xf numFmtId="40" fontId="25" fillId="0" borderId="0" xfId="75" applyNumberFormat="1" applyFont="1" applyAlignment="1"/>
    <xf numFmtId="40" fontId="27" fillId="2" borderId="0" xfId="75" applyNumberFormat="1" applyFont="1" applyFill="1" applyBorder="1"/>
    <xf numFmtId="40" fontId="27" fillId="0" borderId="0" xfId="75" applyNumberFormat="1" applyFont="1" applyBorder="1"/>
    <xf numFmtId="0" fontId="22" fillId="0" borderId="0" xfId="75" applyFont="1" applyAlignment="1">
      <alignment horizontal="center"/>
    </xf>
    <xf numFmtId="40" fontId="27" fillId="2" borderId="2" xfId="75" applyNumberFormat="1" applyFont="1" applyFill="1" applyBorder="1" applyAlignment="1">
      <alignment horizontal="center"/>
    </xf>
    <xf numFmtId="0" fontId="32" fillId="0" borderId="0" xfId="75" applyFont="1"/>
    <xf numFmtId="0" fontId="33" fillId="0" borderId="0" xfId="75" applyFont="1"/>
    <xf numFmtId="3" fontId="33" fillId="0" borderId="0" xfId="75" quotePrefix="1" applyNumberFormat="1" applyFont="1"/>
    <xf numFmtId="0" fontId="34" fillId="0" borderId="0" xfId="75" applyFont="1"/>
    <xf numFmtId="167" fontId="25" fillId="0" borderId="0" xfId="75" applyNumberFormat="1" applyFont="1"/>
    <xf numFmtId="0" fontId="35" fillId="0" borderId="0" xfId="75" applyFont="1" applyAlignment="1">
      <alignment horizontal="center"/>
    </xf>
    <xf numFmtId="0" fontId="33" fillId="0" borderId="0" xfId="75" applyFont="1" applyAlignment="1">
      <alignment horizontal="center"/>
    </xf>
    <xf numFmtId="40" fontId="25" fillId="0" borderId="0" xfId="75" applyNumberFormat="1" applyFont="1" applyAlignment="1">
      <alignment horizontal="center"/>
    </xf>
    <xf numFmtId="40" fontId="22" fillId="0" borderId="0" xfId="75" applyNumberFormat="1" applyFont="1" applyAlignment="1">
      <alignment horizontal="center"/>
    </xf>
    <xf numFmtId="6" fontId="22" fillId="0" borderId="0" xfId="75" applyNumberFormat="1" applyFont="1"/>
    <xf numFmtId="5" fontId="25" fillId="0" borderId="0" xfId="75" applyNumberFormat="1" applyFont="1"/>
    <xf numFmtId="5" fontId="25" fillId="0" borderId="1" xfId="75" applyNumberFormat="1" applyFont="1" applyBorder="1"/>
    <xf numFmtId="39" fontId="25" fillId="0" borderId="0" xfId="75" applyNumberFormat="1" applyFont="1"/>
    <xf numFmtId="5" fontId="25" fillId="0" borderId="10" xfId="75" applyNumberFormat="1" applyFont="1" applyBorder="1"/>
    <xf numFmtId="5" fontId="25" fillId="0" borderId="0" xfId="75" applyNumberFormat="1" applyFont="1" applyFill="1"/>
    <xf numFmtId="5" fontId="32" fillId="0" borderId="10" xfId="75" applyNumberFormat="1" applyFont="1" applyBorder="1"/>
    <xf numFmtId="0" fontId="36" fillId="0" borderId="0" xfId="75" applyFont="1"/>
    <xf numFmtId="0" fontId="22" fillId="34" borderId="3" xfId="75" applyFont="1" applyFill="1" applyBorder="1"/>
    <xf numFmtId="0" fontId="22" fillId="34" borderId="4" xfId="75" applyFont="1" applyFill="1" applyBorder="1"/>
    <xf numFmtId="0" fontId="24" fillId="34" borderId="24" xfId="75" applyFont="1" applyFill="1" applyBorder="1" applyAlignment="1">
      <alignment horizontal="center"/>
    </xf>
    <xf numFmtId="0" fontId="24" fillId="34" borderId="23" xfId="75" applyFont="1" applyFill="1" applyBorder="1" applyAlignment="1">
      <alignment horizontal="center"/>
    </xf>
    <xf numFmtId="0" fontId="22" fillId="34" borderId="6" xfId="75" applyFont="1" applyFill="1" applyBorder="1"/>
    <xf numFmtId="0" fontId="22" fillId="34" borderId="0" xfId="75" applyFont="1" applyFill="1" applyBorder="1"/>
    <xf numFmtId="0" fontId="22" fillId="34" borderId="2" xfId="75" applyFont="1" applyFill="1" applyBorder="1"/>
    <xf numFmtId="0" fontId="24" fillId="34" borderId="6" xfId="75" applyFont="1" applyFill="1" applyBorder="1"/>
    <xf numFmtId="6" fontId="22" fillId="34" borderId="0" xfId="75" applyNumberFormat="1" applyFont="1" applyFill="1" applyBorder="1"/>
    <xf numFmtId="0" fontId="22" fillId="34" borderId="6" xfId="75" quotePrefix="1" applyFont="1" applyFill="1" applyBorder="1"/>
    <xf numFmtId="38" fontId="22" fillId="34" borderId="6" xfId="75" quotePrefix="1" applyNumberFormat="1" applyFont="1" applyFill="1" applyBorder="1"/>
    <xf numFmtId="8" fontId="22" fillId="34" borderId="6" xfId="75" quotePrefix="1" applyNumberFormat="1" applyFont="1" applyFill="1" applyBorder="1"/>
    <xf numFmtId="0" fontId="24" fillId="34" borderId="6" xfId="75" quotePrefix="1" applyFont="1" applyFill="1" applyBorder="1"/>
    <xf numFmtId="168" fontId="22" fillId="34" borderId="0" xfId="85" applyNumberFormat="1" applyFont="1" applyFill="1" applyBorder="1" applyAlignment="1">
      <alignment horizontal="center"/>
    </xf>
    <xf numFmtId="168" fontId="22" fillId="34" borderId="2" xfId="85" applyNumberFormat="1" applyFont="1" applyFill="1" applyBorder="1" applyAlignment="1">
      <alignment horizontal="center"/>
    </xf>
    <xf numFmtId="8" fontId="22" fillId="34" borderId="0" xfId="75" applyNumberFormat="1" applyFont="1" applyFill="1" applyBorder="1"/>
    <xf numFmtId="0" fontId="24" fillId="34" borderId="7" xfId="75" quotePrefix="1" applyFont="1" applyFill="1" applyBorder="1"/>
    <xf numFmtId="0" fontId="22" fillId="34" borderId="8" xfId="75" applyFont="1" applyFill="1" applyBorder="1"/>
    <xf numFmtId="6" fontId="24" fillId="34" borderId="8" xfId="75" applyNumberFormat="1" applyFont="1" applyFill="1" applyBorder="1"/>
    <xf numFmtId="6" fontId="24" fillId="34" borderId="0" xfId="75" applyNumberFormat="1" applyFont="1" applyFill="1" applyBorder="1" applyAlignment="1">
      <alignment horizontal="center"/>
    </xf>
    <xf numFmtId="6" fontId="24" fillId="34" borderId="2" xfId="75" applyNumberFormat="1" applyFont="1" applyFill="1" applyBorder="1" applyAlignment="1">
      <alignment horizontal="center"/>
    </xf>
    <xf numFmtId="0" fontId="22" fillId="34" borderId="0" xfId="75" applyFont="1" applyFill="1" applyBorder="1" applyAlignment="1">
      <alignment horizontal="center"/>
    </xf>
    <xf numFmtId="0" fontId="22" fillId="34" borderId="2" xfId="75" applyFont="1" applyFill="1" applyBorder="1" applyAlignment="1">
      <alignment horizontal="center"/>
    </xf>
    <xf numFmtId="6" fontId="22" fillId="34" borderId="0" xfId="75" applyNumberFormat="1" applyFont="1" applyFill="1" applyBorder="1" applyAlignment="1">
      <alignment horizontal="center"/>
    </xf>
    <xf numFmtId="6" fontId="22" fillId="34" borderId="2" xfId="75" applyNumberFormat="1" applyFont="1" applyFill="1" applyBorder="1" applyAlignment="1">
      <alignment horizontal="center"/>
    </xf>
    <xf numFmtId="6" fontId="24" fillId="34" borderId="20" xfId="75" applyNumberFormat="1" applyFont="1" applyFill="1" applyBorder="1" applyAlignment="1">
      <alignment horizontal="center"/>
    </xf>
    <xf numFmtId="6" fontId="24" fillId="34" borderId="22" xfId="75" applyNumberFormat="1" applyFont="1" applyFill="1" applyBorder="1" applyAlignment="1">
      <alignment horizontal="center"/>
    </xf>
    <xf numFmtId="37" fontId="22" fillId="34" borderId="0" xfId="75" applyNumberFormat="1" applyFont="1" applyFill="1" applyBorder="1" applyAlignment="1">
      <alignment horizontal="center"/>
    </xf>
    <xf numFmtId="37" fontId="22" fillId="34" borderId="2" xfId="75" applyNumberFormat="1" applyFont="1" applyFill="1" applyBorder="1" applyAlignment="1">
      <alignment horizontal="center"/>
    </xf>
    <xf numFmtId="37" fontId="22" fillId="34" borderId="0" xfId="86" applyNumberFormat="1" applyFont="1" applyFill="1" applyBorder="1" applyAlignment="1">
      <alignment horizontal="center"/>
    </xf>
    <xf numFmtId="37" fontId="22" fillId="34" borderId="2" xfId="86" applyNumberFormat="1" applyFont="1" applyFill="1" applyBorder="1" applyAlignment="1">
      <alignment horizontal="center"/>
    </xf>
    <xf numFmtId="37" fontId="24" fillId="34" borderId="10" xfId="86" applyNumberFormat="1" applyFont="1" applyFill="1" applyBorder="1" applyAlignment="1">
      <alignment horizontal="center"/>
    </xf>
    <xf numFmtId="37" fontId="24" fillId="34" borderId="21" xfId="86" applyNumberFormat="1" applyFont="1" applyFill="1" applyBorder="1" applyAlignment="1">
      <alignment horizontal="center"/>
    </xf>
    <xf numFmtId="6" fontId="24" fillId="34" borderId="9" xfId="75" applyNumberFormat="1" applyFont="1" applyFill="1" applyBorder="1" applyAlignment="1">
      <alignment horizontal="center"/>
    </xf>
    <xf numFmtId="0" fontId="25" fillId="0" borderId="0" xfId="75" applyFont="1" applyAlignment="1"/>
  </cellXfs>
  <cellStyles count="87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" xfId="86" builtinId="3"/>
    <cellStyle name="Comma [0] 2" xfId="28" xr:uid="{00000000-0005-0000-0000-00001C000000}"/>
    <cellStyle name="Comma [0] 3" xfId="29" xr:uid="{00000000-0005-0000-0000-00001D000000}"/>
    <cellStyle name="Comma [0] 4" xfId="30" xr:uid="{00000000-0005-0000-0000-00001E000000}"/>
    <cellStyle name="Comma 10" xfId="31" xr:uid="{00000000-0005-0000-0000-00001F000000}"/>
    <cellStyle name="Comma 11" xfId="32" xr:uid="{00000000-0005-0000-0000-000020000000}"/>
    <cellStyle name="Comma 12" xfId="33" xr:uid="{00000000-0005-0000-0000-000021000000}"/>
    <cellStyle name="Comma 13" xfId="34" xr:uid="{00000000-0005-0000-0000-000022000000}"/>
    <cellStyle name="Comma 14" xfId="35" xr:uid="{00000000-0005-0000-0000-000023000000}"/>
    <cellStyle name="Comma 15" xfId="36" xr:uid="{00000000-0005-0000-0000-000024000000}"/>
    <cellStyle name="Comma 16" xfId="37" xr:uid="{00000000-0005-0000-0000-000025000000}"/>
    <cellStyle name="Comma 17" xfId="38" xr:uid="{00000000-0005-0000-0000-000026000000}"/>
    <cellStyle name="Comma 18" xfId="39" xr:uid="{00000000-0005-0000-0000-000027000000}"/>
    <cellStyle name="Comma 19" xfId="40" xr:uid="{00000000-0005-0000-0000-000028000000}"/>
    <cellStyle name="Comma 2" xfId="41" xr:uid="{00000000-0005-0000-0000-000029000000}"/>
    <cellStyle name="Comma 2 2" xfId="42" xr:uid="{00000000-0005-0000-0000-00002A000000}"/>
    <cellStyle name="Comma 2 3" xfId="43" xr:uid="{00000000-0005-0000-0000-00002B000000}"/>
    <cellStyle name="Comma 2_FY13 GF Exp ao 12-31-12" xfId="44" xr:uid="{00000000-0005-0000-0000-00002C000000}"/>
    <cellStyle name="Comma 3" xfId="45" xr:uid="{00000000-0005-0000-0000-00002D000000}"/>
    <cellStyle name="Comma 4" xfId="46" xr:uid="{00000000-0005-0000-0000-00002E000000}"/>
    <cellStyle name="Comma 5" xfId="47" xr:uid="{00000000-0005-0000-0000-00002F000000}"/>
    <cellStyle name="Comma 6" xfId="48" xr:uid="{00000000-0005-0000-0000-000030000000}"/>
    <cellStyle name="Comma 7" xfId="49" xr:uid="{00000000-0005-0000-0000-000031000000}"/>
    <cellStyle name="Comma 8" xfId="50" xr:uid="{00000000-0005-0000-0000-000032000000}"/>
    <cellStyle name="Comma 9" xfId="51" xr:uid="{00000000-0005-0000-0000-000033000000}"/>
    <cellStyle name="Currency 2" xfId="52" xr:uid="{00000000-0005-0000-0000-000034000000}"/>
    <cellStyle name="Currency 3" xfId="53" xr:uid="{00000000-0005-0000-0000-000035000000}"/>
    <cellStyle name="Currency 3 2" xfId="54" xr:uid="{00000000-0005-0000-0000-000036000000}"/>
    <cellStyle name="Currency 4" xfId="55" xr:uid="{00000000-0005-0000-0000-000037000000}"/>
    <cellStyle name="Explanatory Text 2" xfId="56" xr:uid="{00000000-0005-0000-0000-000038000000}"/>
    <cellStyle name="Good 2" xfId="57" xr:uid="{00000000-0005-0000-0000-000039000000}"/>
    <cellStyle name="Heading 1 2" xfId="58" xr:uid="{00000000-0005-0000-0000-00003A000000}"/>
    <cellStyle name="Heading 2 2" xfId="59" xr:uid="{00000000-0005-0000-0000-00003B000000}"/>
    <cellStyle name="Heading 3 2" xfId="60" xr:uid="{00000000-0005-0000-0000-00003C000000}"/>
    <cellStyle name="Heading 4 2" xfId="61" xr:uid="{00000000-0005-0000-0000-00003D000000}"/>
    <cellStyle name="Input 2" xfId="62" xr:uid="{00000000-0005-0000-0000-00003E000000}"/>
    <cellStyle name="Linked Cell 2" xfId="63" xr:uid="{00000000-0005-0000-0000-00003F000000}"/>
    <cellStyle name="Neutral 2" xfId="64" xr:uid="{00000000-0005-0000-0000-000040000000}"/>
    <cellStyle name="Normal" xfId="0" builtinId="0"/>
    <cellStyle name="Normal 2" xfId="65" xr:uid="{00000000-0005-0000-0000-000042000000}"/>
    <cellStyle name="Normal 2 2" xfId="66" xr:uid="{00000000-0005-0000-0000-000043000000}"/>
    <cellStyle name="Normal 2 3" xfId="67" xr:uid="{00000000-0005-0000-0000-000044000000}"/>
    <cellStyle name="Normal 2 4" xfId="68" xr:uid="{00000000-0005-0000-0000-000045000000}"/>
    <cellStyle name="Normal 2_FY13 GF Exp ao 12-31-12" xfId="69" xr:uid="{00000000-0005-0000-0000-000046000000}"/>
    <cellStyle name="Normal 3" xfId="70" xr:uid="{00000000-0005-0000-0000-000047000000}"/>
    <cellStyle name="Normal 3 2" xfId="71" xr:uid="{00000000-0005-0000-0000-000048000000}"/>
    <cellStyle name="Normal 4" xfId="72" xr:uid="{00000000-0005-0000-0000-000049000000}"/>
    <cellStyle name="Normal 5" xfId="73" xr:uid="{00000000-0005-0000-0000-00004A000000}"/>
    <cellStyle name="Normal 5 2" xfId="74" xr:uid="{00000000-0005-0000-0000-00004B000000}"/>
    <cellStyle name="Normal 6" xfId="75" xr:uid="{00000000-0005-0000-0000-00004C000000}"/>
    <cellStyle name="Normal 6 2" xfId="76" xr:uid="{00000000-0005-0000-0000-00004D000000}"/>
    <cellStyle name="Note 2" xfId="77" xr:uid="{00000000-0005-0000-0000-00004E000000}"/>
    <cellStyle name="Output 2" xfId="78" xr:uid="{00000000-0005-0000-0000-00004F000000}"/>
    <cellStyle name="Percent" xfId="85" builtinId="5"/>
    <cellStyle name="Percent 2" xfId="79" xr:uid="{00000000-0005-0000-0000-000051000000}"/>
    <cellStyle name="Percent 3" xfId="80" xr:uid="{00000000-0005-0000-0000-000052000000}"/>
    <cellStyle name="Percent 4" xfId="81" xr:uid="{00000000-0005-0000-0000-000053000000}"/>
    <cellStyle name="Title 2" xfId="82" xr:uid="{00000000-0005-0000-0000-000054000000}"/>
    <cellStyle name="Total 2" xfId="83" xr:uid="{00000000-0005-0000-0000-000055000000}"/>
    <cellStyle name="Warning Text 2" xfId="84" xr:uid="{00000000-0005-0000-0000-00005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nual%20Budget%20Workfiles/Excel-%20budget/HEALTHI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nnual%20Budget%20Workfiles\Excel-%20budget\HEALTHI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nnual%20Budget%20Workfiles\Excel-%20budget\HEALTHI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03 New Format-Z"/>
      <sheetName val="FY03"/>
      <sheetName val="FY02 w bc"/>
      <sheetName val="FY02"/>
      <sheetName val="FY01"/>
      <sheetName val="FY00"/>
      <sheetName val="FY00TM"/>
      <sheetName val="Health I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E per pupil"/>
      <sheetName val="$100 Bill Breakdown of Spending"/>
      <sheetName val="Budget Summary"/>
      <sheetName val="CHCA Hist"/>
      <sheetName val="SRO"/>
      <sheetName val="FY20 byElement (DEPT)"/>
      <sheetName val="FY20 byElmnt-TM"/>
      <sheetName val="FY20 byElement (BOF)"/>
      <sheetName val="FY20 byElement (TC)"/>
      <sheetName val="WCC"/>
      <sheetName val="BudCapital"/>
      <sheetName val="Chk List"/>
      <sheetName val="FY20 byEl-Dept"/>
      <sheetName val="D62"/>
      <sheetName val="Add'l hrs-posits"/>
      <sheetName val="Bud Summ"/>
      <sheetName val="FY19 Act"/>
      <sheetName val="FY20Bud"/>
      <sheetName val="Budget"/>
      <sheetName val="All"/>
      <sheetName val="Payroll"/>
      <sheetName val="WageNeg%Tbl"/>
      <sheetName val="Pens"/>
      <sheetName val="WgNeg"/>
      <sheetName val="Life"/>
      <sheetName val="WC %"/>
      <sheetName val="Long"/>
      <sheetName val="LongCalc"/>
      <sheetName val="Hlth-Dtl"/>
      <sheetName val="Hlth$Mtx"/>
      <sheetName val="InLieu"/>
      <sheetName val="Hlth"/>
      <sheetName val="BC$"/>
      <sheetName val="MM$"/>
      <sheetName val="WC$"/>
      <sheetName val="CHCA$"/>
      <sheetName val="Disp$"/>
      <sheetName val="BPD$"/>
      <sheetName val="Vac-CHCA"/>
      <sheetName val="D53 FY17 Hist"/>
      <sheetName val="TFB-Clothing"/>
      <sheetName val="TFB-Auto"/>
      <sheetName val="Uniforms"/>
      <sheetName val="FY03 New Format-Z"/>
      <sheetName val="FY03"/>
      <sheetName val="FY02 w bc"/>
      <sheetName val="FY02"/>
      <sheetName val="FY01"/>
      <sheetName val="FY00"/>
      <sheetName val="FY00TM"/>
      <sheetName val="Health 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03 New Format-Z"/>
      <sheetName val="FY03"/>
      <sheetName val="FY02 w bc"/>
      <sheetName val="FY02"/>
      <sheetName val="FY01"/>
      <sheetName val="FY00"/>
      <sheetName val="FY00TM"/>
      <sheetName val="Health Ins"/>
      <sheetName val="BoE per pupil"/>
      <sheetName val="$100 Bill Breakdown of Spending"/>
      <sheetName val="Budget Summary"/>
      <sheetName val="CHCA Hist"/>
      <sheetName val="SRO"/>
      <sheetName val="FY20 byElement (DEPT)"/>
      <sheetName val="FY20 byElmnt-TM"/>
      <sheetName val="FY20 byElement (BOF)"/>
      <sheetName val="FY20 byElement (TC)"/>
      <sheetName val="WCC"/>
      <sheetName val="BudCapital"/>
      <sheetName val="Chk List"/>
      <sheetName val="FY20 byEl-Dept"/>
      <sheetName val="D62"/>
      <sheetName val="Add'l hrs-posits"/>
      <sheetName val="Bud Summ"/>
      <sheetName val="FY19 Act"/>
      <sheetName val="FY20Bud"/>
      <sheetName val="Budget"/>
      <sheetName val="All"/>
      <sheetName val="Payroll"/>
      <sheetName val="WageNeg%Tbl"/>
      <sheetName val="Pens"/>
      <sheetName val="WgNeg"/>
      <sheetName val="Life"/>
      <sheetName val="WC %"/>
      <sheetName val="Long"/>
      <sheetName val="LongCalc"/>
      <sheetName val="Hlth-Dtl"/>
      <sheetName val="Hlth$Mtx"/>
      <sheetName val="InLieu"/>
      <sheetName val="Hlth"/>
      <sheetName val="BC$"/>
      <sheetName val="MM$"/>
      <sheetName val="WC$"/>
      <sheetName val="CHCA$"/>
      <sheetName val="Disp$"/>
      <sheetName val="BPD$"/>
      <sheetName val="Vac-CHCA"/>
      <sheetName val="D53 FY17 Hist"/>
      <sheetName val="TFB-Clothing"/>
      <sheetName val="TFB-Auto"/>
      <sheetName val="Unifor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07"/>
  <sheetViews>
    <sheetView tabSelected="1" topLeftCell="A2" zoomScaleNormal="100" workbookViewId="0">
      <selection activeCell="A83" sqref="A83"/>
    </sheetView>
  </sheetViews>
  <sheetFormatPr defaultColWidth="8.85546875" defaultRowHeight="12.75" outlineLevelRow="2" outlineLevelCol="1"/>
  <cols>
    <col min="1" max="1" width="61.85546875" style="1" customWidth="1"/>
    <col min="2" max="2" width="2.140625" style="1" customWidth="1"/>
    <col min="3" max="3" width="22.85546875" style="2" customWidth="1"/>
    <col min="4" max="4" width="19.85546875" style="1" bestFit="1" customWidth="1"/>
    <col min="5" max="5" width="27.5703125" style="1" bestFit="1" customWidth="1"/>
    <col min="6" max="6" width="13.42578125" style="1" hidden="1" customWidth="1"/>
    <col min="7" max="7" width="16.28515625" style="1" hidden="1" customWidth="1"/>
    <col min="8" max="8" width="26.85546875" style="68" bestFit="1" customWidth="1"/>
    <col min="9" max="9" width="10.140625" style="1" customWidth="1"/>
    <col min="10" max="10" width="34.28515625" style="1" customWidth="1"/>
    <col min="11" max="11" width="10.140625" style="1" customWidth="1"/>
    <col min="12" max="12" width="14.85546875" style="1" customWidth="1"/>
    <col min="13" max="13" width="54.28515625" style="1" hidden="1" customWidth="1" outlineLevel="1"/>
    <col min="14" max="14" width="9.85546875" style="1" bestFit="1" customWidth="1" collapsed="1"/>
    <col min="15" max="16384" width="8.85546875" style="1"/>
  </cols>
  <sheetData>
    <row r="1" spans="1:8" ht="15.75" hidden="1" outlineLevel="1">
      <c r="A1" s="46">
        <v>280000</v>
      </c>
    </row>
    <row r="2" spans="1:8" ht="25.5" collapsed="1">
      <c r="A2" s="86" t="s">
        <v>100</v>
      </c>
      <c r="H2" s="1"/>
    </row>
    <row r="3" spans="1:8" ht="13.5" thickBot="1">
      <c r="E3" s="79"/>
      <c r="H3" s="1"/>
    </row>
    <row r="4" spans="1:8">
      <c r="A4" s="87"/>
      <c r="B4" s="88"/>
      <c r="C4" s="89" t="s">
        <v>55</v>
      </c>
      <c r="D4" s="89" t="s">
        <v>32</v>
      </c>
      <c r="E4" s="90" t="s">
        <v>56</v>
      </c>
      <c r="H4" s="1"/>
    </row>
    <row r="5" spans="1:8">
      <c r="A5" s="91"/>
      <c r="B5" s="92"/>
      <c r="C5" s="92"/>
      <c r="D5" s="92"/>
      <c r="E5" s="93"/>
      <c r="H5" s="1"/>
    </row>
    <row r="6" spans="1:8" outlineLevel="1">
      <c r="A6" s="94" t="s">
        <v>54</v>
      </c>
      <c r="B6" s="92"/>
      <c r="C6" s="106">
        <v>49946745</v>
      </c>
      <c r="D6" s="106">
        <v>47887504</v>
      </c>
      <c r="E6" s="107">
        <f>C6+D6</f>
        <v>97834249</v>
      </c>
      <c r="H6" s="75" t="str">
        <f>IF(E6=C36,"","ERROR")</f>
        <v/>
      </c>
    </row>
    <row r="7" spans="1:8" outlineLevel="1">
      <c r="A7" s="91"/>
      <c r="B7" s="92"/>
      <c r="C7" s="108"/>
      <c r="D7" s="108"/>
      <c r="E7" s="109"/>
      <c r="H7" s="1"/>
    </row>
    <row r="8" spans="1:8" outlineLevel="1">
      <c r="A8" s="94" t="s">
        <v>49</v>
      </c>
      <c r="B8" s="92"/>
      <c r="C8" s="114"/>
      <c r="D8" s="114"/>
      <c r="E8" s="115"/>
      <c r="H8" s="1"/>
    </row>
    <row r="9" spans="1:8" outlineLevel="1">
      <c r="A9" s="91" t="s">
        <v>47</v>
      </c>
      <c r="B9" s="92"/>
      <c r="C9" s="116">
        <f>D77</f>
        <v>-1797175</v>
      </c>
      <c r="D9" s="116">
        <f>E80</f>
        <v>-500000</v>
      </c>
      <c r="E9" s="117">
        <f t="shared" ref="E9:E13" si="0">C9+D9</f>
        <v>-2297175</v>
      </c>
      <c r="H9" s="1"/>
    </row>
    <row r="10" spans="1:8" outlineLevel="1">
      <c r="A10" s="96" t="s">
        <v>39</v>
      </c>
      <c r="B10" s="92"/>
      <c r="C10" s="116">
        <f>D101</f>
        <v>-3090152</v>
      </c>
      <c r="D10" s="116">
        <f>E101</f>
        <v>-971000</v>
      </c>
      <c r="E10" s="117">
        <f t="shared" si="0"/>
        <v>-4061152</v>
      </c>
      <c r="H10" s="1"/>
    </row>
    <row r="11" spans="1:8" outlineLevel="1">
      <c r="A11" s="97" t="s">
        <v>40</v>
      </c>
      <c r="B11" s="92"/>
      <c r="C11" s="116">
        <f>D105</f>
        <v>0</v>
      </c>
      <c r="D11" s="116">
        <f>E105</f>
        <v>0</v>
      </c>
      <c r="E11" s="117">
        <f t="shared" si="0"/>
        <v>0</v>
      </c>
      <c r="H11" s="1"/>
    </row>
    <row r="12" spans="1:8" outlineLevel="1">
      <c r="A12" s="96" t="s">
        <v>41</v>
      </c>
      <c r="B12" s="92"/>
      <c r="C12" s="116">
        <f>D109</f>
        <v>0</v>
      </c>
      <c r="D12" s="116">
        <f>E109</f>
        <v>0</v>
      </c>
      <c r="E12" s="117">
        <f t="shared" si="0"/>
        <v>0</v>
      </c>
      <c r="H12" s="1"/>
    </row>
    <row r="13" spans="1:8" outlineLevel="1">
      <c r="A13" s="98" t="s">
        <v>42</v>
      </c>
      <c r="B13" s="92"/>
      <c r="C13" s="116">
        <f>D113</f>
        <v>0</v>
      </c>
      <c r="D13" s="116">
        <f>E113</f>
        <v>0</v>
      </c>
      <c r="E13" s="117">
        <f t="shared" si="0"/>
        <v>0</v>
      </c>
      <c r="H13" s="1"/>
    </row>
    <row r="14" spans="1:8" outlineLevel="1">
      <c r="A14" s="96" t="s">
        <v>43</v>
      </c>
      <c r="B14" s="92"/>
      <c r="C14" s="116">
        <f>D117</f>
        <v>0</v>
      </c>
      <c r="D14" s="116">
        <f>E117</f>
        <v>0</v>
      </c>
      <c r="E14" s="117">
        <f>C14+D14</f>
        <v>0</v>
      </c>
      <c r="H14" s="1"/>
    </row>
    <row r="15" spans="1:8" outlineLevel="1">
      <c r="A15" s="96" t="s">
        <v>44</v>
      </c>
      <c r="B15" s="92"/>
      <c r="C15" s="116">
        <f>D121</f>
        <v>0</v>
      </c>
      <c r="D15" s="116">
        <f>E121</f>
        <v>0</v>
      </c>
      <c r="E15" s="117">
        <f>C15+D15</f>
        <v>0</v>
      </c>
      <c r="H15" s="1"/>
    </row>
    <row r="16" spans="1:8" outlineLevel="1">
      <c r="A16" s="99" t="s">
        <v>50</v>
      </c>
      <c r="B16" s="92"/>
      <c r="C16" s="118">
        <f>SUM(C9:C15)</f>
        <v>-4887327</v>
      </c>
      <c r="D16" s="118">
        <f>SUM(D9:D15)</f>
        <v>-1471000</v>
      </c>
      <c r="E16" s="119">
        <f>SUM(E9:E15)</f>
        <v>-6358327</v>
      </c>
      <c r="H16" s="1"/>
    </row>
    <row r="17" spans="1:8" outlineLevel="1">
      <c r="A17" s="91"/>
      <c r="B17" s="92"/>
      <c r="C17" s="108"/>
      <c r="D17" s="108"/>
      <c r="E17" s="109"/>
      <c r="H17" s="1"/>
    </row>
    <row r="18" spans="1:8" ht="13.5" thickBot="1">
      <c r="A18" s="94" t="s">
        <v>64</v>
      </c>
      <c r="B18" s="92"/>
      <c r="C18" s="112">
        <f>C6+C16</f>
        <v>45059418</v>
      </c>
      <c r="D18" s="112">
        <f>D6+D16</f>
        <v>46416504</v>
      </c>
      <c r="E18" s="113">
        <f t="shared" ref="E18" si="1">C18+D18</f>
        <v>91475922</v>
      </c>
      <c r="H18" s="75" t="str">
        <f>IF(E18=E36,"","ERROR")</f>
        <v/>
      </c>
    </row>
    <row r="19" spans="1:8" ht="13.5" thickTop="1">
      <c r="A19" s="91"/>
      <c r="B19" s="92"/>
      <c r="C19" s="108"/>
      <c r="D19" s="108"/>
      <c r="E19" s="109"/>
      <c r="H19" s="1"/>
    </row>
    <row r="20" spans="1:8">
      <c r="A20" s="91" t="s">
        <v>65</v>
      </c>
      <c r="B20" s="92"/>
      <c r="C20" s="110">
        <v>45214070</v>
      </c>
      <c r="D20" s="110">
        <v>44977844</v>
      </c>
      <c r="E20" s="111">
        <f>C20+D20</f>
        <v>90191914</v>
      </c>
      <c r="H20" s="1"/>
    </row>
    <row r="21" spans="1:8">
      <c r="A21" s="94" t="s">
        <v>60</v>
      </c>
      <c r="B21" s="92"/>
      <c r="C21" s="106">
        <f>C18-C20</f>
        <v>-154652</v>
      </c>
      <c r="D21" s="106">
        <f t="shared" ref="D21" si="2">D18-D20</f>
        <v>1438660</v>
      </c>
      <c r="E21" s="107">
        <f>C21+D21</f>
        <v>1284008</v>
      </c>
      <c r="H21" s="1"/>
    </row>
    <row r="22" spans="1:8">
      <c r="A22" s="91"/>
      <c r="B22" s="92"/>
      <c r="C22" s="100">
        <f>C21/C20</f>
        <v>-3.4204396994121518E-3</v>
      </c>
      <c r="D22" s="100">
        <f>D21/D20</f>
        <v>3.1985970692592555E-2</v>
      </c>
      <c r="E22" s="101">
        <f>E21/E20</f>
        <v>1.4236398176448501E-2</v>
      </c>
      <c r="H22" s="1"/>
    </row>
    <row r="23" spans="1:8" outlineLevel="1">
      <c r="A23" s="94" t="s">
        <v>51</v>
      </c>
      <c r="B23" s="92"/>
      <c r="C23" s="92"/>
      <c r="D23" s="102"/>
      <c r="E23" s="93"/>
      <c r="H23" s="1"/>
    </row>
    <row r="24" spans="1:8" outlineLevel="1">
      <c r="A24" s="96" t="s">
        <v>39</v>
      </c>
      <c r="B24" s="92"/>
      <c r="C24" s="95"/>
      <c r="D24" s="95"/>
      <c r="E24" s="117">
        <f>D134+E134</f>
        <v>-1555733</v>
      </c>
      <c r="H24" s="1"/>
    </row>
    <row r="25" spans="1:8" outlineLevel="1">
      <c r="A25" s="97" t="s">
        <v>40</v>
      </c>
      <c r="B25" s="92"/>
      <c r="C25" s="95"/>
      <c r="D25" s="95"/>
      <c r="E25" s="117">
        <f>D138+E138</f>
        <v>0</v>
      </c>
      <c r="H25" s="1"/>
    </row>
    <row r="26" spans="1:8" outlineLevel="1">
      <c r="A26" s="96" t="s">
        <v>41</v>
      </c>
      <c r="B26" s="92"/>
      <c r="C26" s="95"/>
      <c r="D26" s="95"/>
      <c r="E26" s="117">
        <f>D142+E142</f>
        <v>0</v>
      </c>
      <c r="H26" s="1"/>
    </row>
    <row r="27" spans="1:8" outlineLevel="1">
      <c r="A27" s="98" t="s">
        <v>42</v>
      </c>
      <c r="B27" s="92"/>
      <c r="C27" s="95"/>
      <c r="D27" s="95"/>
      <c r="E27" s="117">
        <f>D146+E146</f>
        <v>0</v>
      </c>
      <c r="H27" s="1"/>
    </row>
    <row r="28" spans="1:8" outlineLevel="1">
      <c r="A28" s="96" t="s">
        <v>43</v>
      </c>
      <c r="B28" s="92"/>
      <c r="C28" s="95"/>
      <c r="D28" s="95"/>
      <c r="E28" s="117">
        <f>D150+E150</f>
        <v>0</v>
      </c>
      <c r="H28" s="1"/>
    </row>
    <row r="29" spans="1:8" outlineLevel="1">
      <c r="A29" s="96" t="s">
        <v>44</v>
      </c>
      <c r="B29" s="92"/>
      <c r="C29" s="95"/>
      <c r="D29" s="95"/>
      <c r="E29" s="117">
        <f>D154+E154</f>
        <v>0</v>
      </c>
      <c r="H29" s="1"/>
    </row>
    <row r="30" spans="1:8" ht="13.5" outlineLevel="1" thickBot="1">
      <c r="A30" s="103" t="s">
        <v>52</v>
      </c>
      <c r="B30" s="104"/>
      <c r="C30" s="105"/>
      <c r="D30" s="105"/>
      <c r="E30" s="120">
        <f>SUM(E24:E29)</f>
        <v>-1555733</v>
      </c>
      <c r="H30" s="1"/>
    </row>
    <row r="31" spans="1:8" outlineLevel="1">
      <c r="E31" s="79"/>
      <c r="H31" s="1"/>
    </row>
    <row r="32" spans="1:8" outlineLevel="1">
      <c r="E32" s="79"/>
      <c r="H32" s="1"/>
    </row>
    <row r="33" spans="1:14" ht="15.75" outlineLevel="1">
      <c r="A33" s="10" t="s">
        <v>66</v>
      </c>
      <c r="B33" s="11"/>
      <c r="C33" s="12">
        <v>43891</v>
      </c>
      <c r="D33" s="13"/>
      <c r="E33" s="12">
        <v>43908</v>
      </c>
      <c r="F33" s="10"/>
      <c r="G33" s="10" t="s">
        <v>0</v>
      </c>
      <c r="H33" s="10"/>
    </row>
    <row r="34" spans="1:14" ht="15.75" outlineLevel="1">
      <c r="A34" s="10"/>
      <c r="B34" s="10"/>
      <c r="C34" s="14" t="s">
        <v>1</v>
      </c>
      <c r="D34" s="15"/>
      <c r="E34" s="64" t="s">
        <v>58</v>
      </c>
      <c r="F34" s="16" t="s">
        <v>2</v>
      </c>
      <c r="G34" s="10" t="s">
        <v>3</v>
      </c>
      <c r="H34" s="10"/>
    </row>
    <row r="35" spans="1:14" ht="15.75" outlineLevel="1">
      <c r="A35" s="10"/>
      <c r="B35" s="10"/>
      <c r="C35" s="19" t="s">
        <v>57</v>
      </c>
      <c r="D35" s="18" t="s">
        <v>59</v>
      </c>
      <c r="E35" s="19" t="s">
        <v>57</v>
      </c>
      <c r="F35" s="19" t="s">
        <v>4</v>
      </c>
      <c r="G35" s="17"/>
      <c r="H35" s="10"/>
    </row>
    <row r="36" spans="1:14" ht="15.75" outlineLevel="1">
      <c r="A36" s="10" t="s">
        <v>5</v>
      </c>
      <c r="B36" s="10"/>
      <c r="C36" s="80">
        <v>97834249</v>
      </c>
      <c r="D36" s="80">
        <f>D123+E123</f>
        <v>-6358327</v>
      </c>
      <c r="E36" s="80">
        <f>C36+D36</f>
        <v>91475922</v>
      </c>
      <c r="F36" s="21">
        <f>D176</f>
        <v>0</v>
      </c>
      <c r="G36" s="21">
        <f>SUM(E36:F36)</f>
        <v>91475922</v>
      </c>
      <c r="H36" s="20"/>
      <c r="M36" s="4" t="s">
        <v>19</v>
      </c>
    </row>
    <row r="37" spans="1:14" ht="15.75" outlineLevel="1">
      <c r="A37" s="10" t="s">
        <v>6</v>
      </c>
      <c r="B37" s="10"/>
      <c r="C37" s="81">
        <v>-14242516</v>
      </c>
      <c r="D37" s="81">
        <f>-(D156+E156)</f>
        <v>1555733</v>
      </c>
      <c r="E37" s="81">
        <f>SUM(C37:D37)</f>
        <v>-12686783</v>
      </c>
      <c r="F37" s="22">
        <f>-D169</f>
        <v>0</v>
      </c>
      <c r="G37" s="22">
        <f>SUM(E37:F37)</f>
        <v>-12686783</v>
      </c>
      <c r="H37" s="10"/>
      <c r="L37" s="5"/>
      <c r="M37" s="4" t="s">
        <v>20</v>
      </c>
      <c r="N37" s="5"/>
    </row>
    <row r="38" spans="1:14" ht="15.75" outlineLevel="1">
      <c r="A38" s="10" t="s">
        <v>7</v>
      </c>
      <c r="B38" s="10"/>
      <c r="C38" s="80">
        <f>SUM(C36:C37)</f>
        <v>83591733</v>
      </c>
      <c r="D38" s="80">
        <f>SUM(D36:D37)</f>
        <v>-4802594</v>
      </c>
      <c r="E38" s="80">
        <f>SUM(E36:E37)</f>
        <v>78789139</v>
      </c>
      <c r="F38" s="21">
        <f>SUM(F36:F37)</f>
        <v>0</v>
      </c>
      <c r="G38" s="21">
        <f>SUM(E38:F38)</f>
        <v>78789139</v>
      </c>
      <c r="H38" s="10"/>
    </row>
    <row r="39" spans="1:14" ht="15.75" outlineLevel="1">
      <c r="A39" s="10" t="s">
        <v>67</v>
      </c>
      <c r="B39" s="10"/>
      <c r="C39" s="80">
        <f>C38/0.993</f>
        <v>84181000</v>
      </c>
      <c r="D39" s="80">
        <f>D38/0.993</f>
        <v>-4836449.1440080563</v>
      </c>
      <c r="E39" s="80">
        <f>E38/0.993</f>
        <v>79344550.855991945</v>
      </c>
      <c r="F39" s="21">
        <f>F38/0.99</f>
        <v>0</v>
      </c>
      <c r="G39" s="21">
        <f>G38/0.99</f>
        <v>79584988.888888896</v>
      </c>
      <c r="H39" s="10"/>
      <c r="I39" s="3"/>
      <c r="K39" s="3"/>
    </row>
    <row r="40" spans="1:14" ht="15.75" outlineLevel="1">
      <c r="A40" s="10"/>
      <c r="B40" s="10"/>
      <c r="C40" s="20"/>
      <c r="D40" s="20"/>
      <c r="E40" s="20"/>
      <c r="F40" s="10"/>
      <c r="G40" s="10"/>
      <c r="H40" s="10"/>
    </row>
    <row r="41" spans="1:14" ht="15.75" outlineLevel="1">
      <c r="A41" s="10" t="s">
        <v>21</v>
      </c>
      <c r="B41" s="10"/>
      <c r="C41" s="23">
        <v>2338595685</v>
      </c>
      <c r="D41" s="23">
        <v>0</v>
      </c>
      <c r="E41" s="23">
        <f>C41+D41</f>
        <v>2338595685</v>
      </c>
      <c r="F41" s="21">
        <f>C41</f>
        <v>2338595685</v>
      </c>
      <c r="G41" s="21">
        <f>D41</f>
        <v>0</v>
      </c>
      <c r="H41" s="10"/>
      <c r="I41" s="6"/>
      <c r="K41" s="6"/>
      <c r="M41" s="4" t="s">
        <v>18</v>
      </c>
    </row>
    <row r="42" spans="1:14" ht="15.75" outlineLevel="1">
      <c r="A42" s="10"/>
      <c r="B42" s="10"/>
      <c r="C42" s="20"/>
      <c r="D42" s="20"/>
      <c r="E42" s="20"/>
      <c r="F42" s="10"/>
      <c r="G42" s="10"/>
      <c r="H42" s="10"/>
    </row>
    <row r="43" spans="1:14" ht="15.75" hidden="1" outlineLevel="2">
      <c r="A43" s="10" t="s">
        <v>63</v>
      </c>
      <c r="B43" s="10"/>
      <c r="C43" s="59">
        <f>ROUND((C39/C41)*1000,2)</f>
        <v>36</v>
      </c>
      <c r="D43" s="82">
        <f>E43-C43</f>
        <v>-2.0700000000000003</v>
      </c>
      <c r="E43" s="59">
        <f>ROUND((E39/E41)*1000,2)</f>
        <v>33.93</v>
      </c>
      <c r="F43" s="26" t="e">
        <f>#REF!*1000</f>
        <v>#REF!</v>
      </c>
      <c r="G43" s="26" t="e">
        <f>#REF!*1000</f>
        <v>#REF!</v>
      </c>
      <c r="H43" s="10"/>
    </row>
    <row r="44" spans="1:14" ht="15.75" hidden="1" outlineLevel="2">
      <c r="A44" s="10" t="s">
        <v>22</v>
      </c>
      <c r="B44" s="10"/>
      <c r="C44" s="59">
        <v>33.93</v>
      </c>
      <c r="D44" s="59"/>
      <c r="E44" s="65">
        <f>C44</f>
        <v>33.93</v>
      </c>
      <c r="F44" s="10"/>
      <c r="G44" s="27" t="e">
        <f>#REF!*1000</f>
        <v>#REF!</v>
      </c>
      <c r="H44" s="10"/>
    </row>
    <row r="45" spans="1:14" ht="15.75" hidden="1" outlineLevel="2">
      <c r="A45" s="10" t="s">
        <v>68</v>
      </c>
      <c r="B45" s="10"/>
      <c r="C45" s="59">
        <f>C43-C44</f>
        <v>2.0700000000000003</v>
      </c>
      <c r="D45" s="74"/>
      <c r="E45" s="59">
        <f>E43-E44</f>
        <v>0</v>
      </c>
      <c r="F45" s="10"/>
      <c r="G45" s="26" t="e">
        <f>#REF!*1000</f>
        <v>#REF!</v>
      </c>
      <c r="H45" s="10"/>
    </row>
    <row r="46" spans="1:14" ht="16.5" outlineLevel="1" collapsed="1" thickBot="1">
      <c r="A46" s="10"/>
      <c r="B46" s="10"/>
      <c r="C46" s="26"/>
      <c r="D46" s="24"/>
      <c r="E46" s="26"/>
      <c r="F46" s="10"/>
      <c r="G46" s="26"/>
      <c r="H46" s="10"/>
    </row>
    <row r="47" spans="1:14" ht="15.75" outlineLevel="1">
      <c r="A47" s="28"/>
      <c r="B47" s="29"/>
      <c r="C47" s="30"/>
      <c r="D47" s="31"/>
      <c r="E47" s="30"/>
      <c r="F47" s="29"/>
      <c r="G47" s="30"/>
      <c r="H47" s="32"/>
    </row>
    <row r="48" spans="1:14" ht="15.75">
      <c r="A48" s="33" t="s">
        <v>23</v>
      </c>
      <c r="B48" s="34"/>
      <c r="C48" s="35"/>
      <c r="D48" s="35"/>
      <c r="E48" s="35"/>
      <c r="F48" s="34"/>
      <c r="G48" s="35"/>
      <c r="H48" s="36" t="s">
        <v>61</v>
      </c>
    </row>
    <row r="49" spans="1:10" ht="15.75">
      <c r="A49" s="62"/>
      <c r="B49" s="63"/>
      <c r="C49" s="66">
        <f>C43</f>
        <v>36</v>
      </c>
      <c r="D49" s="66"/>
      <c r="E49" s="66">
        <f>E43</f>
        <v>33.93</v>
      </c>
      <c r="F49" s="67"/>
      <c r="G49" s="67"/>
      <c r="H49" s="69">
        <f>E49-E44</f>
        <v>0</v>
      </c>
    </row>
    <row r="50" spans="1:10" ht="15.75">
      <c r="A50" s="37" t="s">
        <v>62</v>
      </c>
      <c r="B50" s="34"/>
      <c r="C50" s="39">
        <f>C43/C44-1</f>
        <v>6.1007957559681802E-2</v>
      </c>
      <c r="D50" s="34"/>
      <c r="E50" s="39">
        <f>E43/E44-1</f>
        <v>0</v>
      </c>
      <c r="F50" s="34"/>
      <c r="G50" s="39" t="e">
        <f>#REF!/#REF!</f>
        <v>#REF!</v>
      </c>
      <c r="H50" s="38"/>
    </row>
    <row r="51" spans="1:10" ht="16.5" thickBot="1">
      <c r="A51" s="40"/>
      <c r="B51" s="41"/>
      <c r="C51" s="42"/>
      <c r="D51" s="41"/>
      <c r="E51" s="41"/>
      <c r="F51" s="41"/>
      <c r="G51" s="41"/>
      <c r="H51" s="43"/>
    </row>
    <row r="52" spans="1:10" ht="15.75">
      <c r="A52" s="10"/>
      <c r="B52" s="10"/>
      <c r="C52" s="24"/>
      <c r="D52" s="10"/>
      <c r="E52" s="10"/>
      <c r="F52" s="10"/>
      <c r="G52" s="10"/>
      <c r="H52" s="10"/>
    </row>
    <row r="53" spans="1:10" ht="15.75">
      <c r="A53" s="50" t="str">
        <f>"Impact on a home worth:     "&amp;TEXT(A1,"$#,##0")</f>
        <v>Impact on a home worth:     $280,000</v>
      </c>
      <c r="B53" s="10"/>
      <c r="C53" s="45"/>
      <c r="D53" s="10"/>
      <c r="E53" s="10"/>
      <c r="F53" s="10"/>
      <c r="G53" s="10"/>
      <c r="H53" s="10"/>
    </row>
    <row r="54" spans="1:10" ht="15.75">
      <c r="A54" s="64" t="s">
        <v>29</v>
      </c>
      <c r="B54" s="10"/>
      <c r="C54" s="60">
        <f>A1/1000*0.7*C44</f>
        <v>6650.28</v>
      </c>
      <c r="D54" s="60"/>
      <c r="E54" s="60">
        <f>C54</f>
        <v>6650.28</v>
      </c>
      <c r="F54" s="10"/>
      <c r="G54" s="45">
        <f>E54</f>
        <v>6650.28</v>
      </c>
      <c r="H54" s="10"/>
    </row>
    <row r="55" spans="1:10" ht="15.75">
      <c r="A55" s="64" t="s">
        <v>30</v>
      </c>
      <c r="B55" s="10"/>
      <c r="C55" s="61">
        <f>$A$1/1000*0.7*C49</f>
        <v>7056</v>
      </c>
      <c r="D55" s="60"/>
      <c r="E55" s="61">
        <f>$A$1/1000*0.7*E49</f>
        <v>6650.28</v>
      </c>
      <c r="F55" s="10"/>
      <c r="G55" s="47" t="e">
        <f>A1*0.7*#REF!</f>
        <v>#REF!</v>
      </c>
      <c r="H55" s="10"/>
    </row>
    <row r="56" spans="1:10" ht="15.75">
      <c r="A56" s="64" t="s">
        <v>31</v>
      </c>
      <c r="B56" s="10"/>
      <c r="C56" s="60">
        <f>C55-C54</f>
        <v>405.72000000000025</v>
      </c>
      <c r="D56" s="60"/>
      <c r="E56" s="60">
        <f>E55-E54</f>
        <v>0</v>
      </c>
      <c r="F56" s="10"/>
      <c r="G56" s="45" t="e">
        <f>G55-G54</f>
        <v>#REF!</v>
      </c>
      <c r="H56" s="25"/>
    </row>
    <row r="57" spans="1:10" ht="15.75">
      <c r="A57" s="10"/>
      <c r="B57" s="10"/>
      <c r="C57" s="45"/>
      <c r="D57" s="10"/>
      <c r="E57" s="10"/>
      <c r="F57" s="10"/>
      <c r="G57" s="10"/>
      <c r="H57" s="10"/>
    </row>
    <row r="58" spans="1:10" ht="15.75">
      <c r="A58" s="10"/>
      <c r="B58" s="10"/>
      <c r="C58" s="45"/>
      <c r="D58" s="10"/>
      <c r="E58" s="10"/>
      <c r="F58" s="10"/>
      <c r="G58" s="10"/>
      <c r="H58" s="10"/>
    </row>
    <row r="59" spans="1:10" ht="15.75">
      <c r="A59" s="48" t="s">
        <v>26</v>
      </c>
      <c r="B59" s="10"/>
      <c r="C59" s="49" t="s">
        <v>8</v>
      </c>
      <c r="D59" s="50" t="s">
        <v>45</v>
      </c>
      <c r="E59" s="50" t="s">
        <v>46</v>
      </c>
      <c r="H59" s="50" t="s">
        <v>53</v>
      </c>
      <c r="I59" s="10"/>
    </row>
    <row r="60" spans="1:10" ht="15.75">
      <c r="A60" s="51" t="s">
        <v>24</v>
      </c>
      <c r="B60" s="10"/>
      <c r="C60" s="52"/>
      <c r="D60" s="53"/>
      <c r="H60" s="10"/>
      <c r="I60" s="10"/>
    </row>
    <row r="61" spans="1:10" ht="15.75">
      <c r="A61" s="10" t="s">
        <v>71</v>
      </c>
      <c r="B61" s="10"/>
      <c r="C61" s="52"/>
      <c r="D61" s="80">
        <v>-9308</v>
      </c>
      <c r="E61" s="80">
        <v>0</v>
      </c>
      <c r="H61" s="64"/>
      <c r="I61" s="10"/>
      <c r="J61" s="10"/>
    </row>
    <row r="62" spans="1:10" ht="15.75">
      <c r="A62" s="10" t="s">
        <v>72</v>
      </c>
      <c r="B62" s="10"/>
      <c r="C62" s="52"/>
      <c r="D62" s="80">
        <v>-41198</v>
      </c>
      <c r="E62" s="80">
        <v>0</v>
      </c>
      <c r="H62" s="64"/>
      <c r="I62" s="10"/>
      <c r="J62" s="10"/>
    </row>
    <row r="63" spans="1:10" ht="15.75">
      <c r="A63" s="10" t="s">
        <v>73</v>
      </c>
      <c r="B63" s="10"/>
      <c r="C63" s="52"/>
      <c r="D63" s="80">
        <v>-22650</v>
      </c>
      <c r="E63" s="80">
        <v>0</v>
      </c>
      <c r="H63" s="64"/>
      <c r="I63" s="10"/>
      <c r="J63" s="10"/>
    </row>
    <row r="64" spans="1:10" ht="15.75">
      <c r="A64" s="10" t="s">
        <v>74</v>
      </c>
      <c r="B64" s="10"/>
      <c r="C64" s="52"/>
      <c r="D64" s="80">
        <v>-23299</v>
      </c>
      <c r="E64" s="80">
        <v>0</v>
      </c>
      <c r="H64" s="64"/>
      <c r="I64" s="10"/>
      <c r="J64" s="10"/>
    </row>
    <row r="65" spans="1:10" ht="15.75">
      <c r="A65" s="10" t="s">
        <v>75</v>
      </c>
      <c r="B65" s="10"/>
      <c r="C65" s="52"/>
      <c r="D65" s="80">
        <v>42658</v>
      </c>
      <c r="E65" s="80">
        <v>0</v>
      </c>
      <c r="H65" s="64"/>
      <c r="I65" s="10"/>
      <c r="J65" s="10"/>
    </row>
    <row r="66" spans="1:10" ht="15.75">
      <c r="A66" s="10" t="s">
        <v>76</v>
      </c>
      <c r="B66" s="10"/>
      <c r="C66" s="52"/>
      <c r="D66" s="80">
        <v>14388</v>
      </c>
      <c r="E66" s="80">
        <v>0</v>
      </c>
      <c r="H66" s="64"/>
      <c r="I66" s="10"/>
      <c r="J66" s="10"/>
    </row>
    <row r="67" spans="1:10" ht="15.75">
      <c r="A67" s="10" t="s">
        <v>77</v>
      </c>
      <c r="B67" s="10"/>
      <c r="C67" s="52"/>
      <c r="D67" s="80">
        <v>-30423</v>
      </c>
      <c r="E67" s="80">
        <v>0</v>
      </c>
      <c r="H67" s="64"/>
      <c r="I67" s="10"/>
      <c r="J67" s="10"/>
    </row>
    <row r="68" spans="1:10" ht="15.75">
      <c r="A68" s="10" t="s">
        <v>78</v>
      </c>
      <c r="B68" s="10"/>
      <c r="C68" s="52"/>
      <c r="D68" s="80">
        <v>-106542</v>
      </c>
      <c r="E68" s="80">
        <v>0</v>
      </c>
      <c r="H68" s="64"/>
      <c r="I68" s="10"/>
      <c r="J68" s="10"/>
    </row>
    <row r="69" spans="1:10" ht="15.75">
      <c r="A69" s="10" t="s">
        <v>79</v>
      </c>
      <c r="B69" s="10"/>
      <c r="C69" s="52"/>
      <c r="D69" s="80">
        <v>-500000</v>
      </c>
      <c r="E69" s="80">
        <v>0</v>
      </c>
      <c r="H69" s="64"/>
      <c r="I69" s="10"/>
      <c r="J69" s="10"/>
    </row>
    <row r="70" spans="1:10" ht="15.75">
      <c r="A70" s="10" t="s">
        <v>80</v>
      </c>
      <c r="B70" s="10"/>
      <c r="C70" s="52"/>
      <c r="D70" s="80">
        <v>-440400</v>
      </c>
      <c r="E70" s="80">
        <v>0</v>
      </c>
      <c r="H70" s="64"/>
      <c r="I70" s="10"/>
      <c r="J70" s="10"/>
    </row>
    <row r="71" spans="1:10" ht="15.75">
      <c r="A71" s="10" t="s">
        <v>81</v>
      </c>
      <c r="B71" s="10"/>
      <c r="C71" s="52"/>
      <c r="D71" s="80">
        <v>-414000</v>
      </c>
      <c r="E71" s="80">
        <v>0</v>
      </c>
      <c r="H71" s="64"/>
      <c r="I71" s="10"/>
      <c r="J71" s="10"/>
    </row>
    <row r="72" spans="1:10" ht="15.75">
      <c r="A72" s="10" t="s">
        <v>69</v>
      </c>
      <c r="B72" s="10"/>
      <c r="C72" s="52"/>
      <c r="D72" s="80">
        <v>-20000</v>
      </c>
      <c r="E72" s="80">
        <v>0</v>
      </c>
      <c r="H72" s="64"/>
      <c r="I72" s="10"/>
      <c r="J72" s="10"/>
    </row>
    <row r="73" spans="1:10" ht="15.75">
      <c r="A73" s="10" t="s">
        <v>70</v>
      </c>
      <c r="B73" s="10"/>
      <c r="C73" s="52"/>
      <c r="D73" s="80">
        <v>-99700</v>
      </c>
      <c r="E73" s="80">
        <v>0</v>
      </c>
      <c r="H73" s="64"/>
      <c r="I73" s="10"/>
      <c r="J73" s="10"/>
    </row>
    <row r="74" spans="1:10" ht="15.75">
      <c r="A74" s="10" t="s">
        <v>82</v>
      </c>
      <c r="B74" s="10"/>
      <c r="C74" s="52"/>
      <c r="D74" s="80">
        <v>-71701</v>
      </c>
      <c r="E74" s="80">
        <v>0</v>
      </c>
      <c r="H74" s="64"/>
      <c r="I74" s="10"/>
      <c r="J74" s="10"/>
    </row>
    <row r="75" spans="1:10" ht="15.75">
      <c r="A75" s="10" t="s">
        <v>83</v>
      </c>
      <c r="B75" s="10"/>
      <c r="C75" s="52"/>
      <c r="D75" s="80">
        <v>-75000</v>
      </c>
      <c r="E75" s="80">
        <v>0</v>
      </c>
      <c r="H75" s="64"/>
      <c r="I75" s="10"/>
      <c r="J75" s="10"/>
    </row>
    <row r="76" spans="1:10" ht="15.75">
      <c r="A76" s="10"/>
      <c r="B76" s="10"/>
      <c r="C76" s="52"/>
      <c r="D76" s="80"/>
      <c r="E76" s="80">
        <v>0</v>
      </c>
      <c r="H76" s="64"/>
      <c r="I76" s="10"/>
      <c r="J76" s="10"/>
    </row>
    <row r="77" spans="1:10" ht="15.75">
      <c r="A77" s="10"/>
      <c r="B77" s="10"/>
      <c r="C77" s="52"/>
      <c r="D77" s="83">
        <f>SUM(D61:D76)</f>
        <v>-1797175</v>
      </c>
      <c r="E77" s="83">
        <f>SUM(E61:E76)</f>
        <v>0</v>
      </c>
      <c r="H77" s="64"/>
      <c r="I77" s="10"/>
      <c r="J77" s="10"/>
    </row>
    <row r="78" spans="1:10" ht="15.75">
      <c r="A78" s="51" t="s">
        <v>25</v>
      </c>
      <c r="B78" s="10"/>
      <c r="C78" s="52"/>
      <c r="D78" s="84"/>
      <c r="E78" s="84"/>
      <c r="H78" s="64"/>
      <c r="I78" s="10"/>
      <c r="J78" s="10"/>
    </row>
    <row r="79" spans="1:10" ht="15.75">
      <c r="A79" s="10" t="s">
        <v>84</v>
      </c>
      <c r="B79" s="10"/>
      <c r="C79" s="52"/>
      <c r="D79" s="84">
        <v>0</v>
      </c>
      <c r="E79" s="84">
        <v>-500000</v>
      </c>
      <c r="H79" s="64"/>
      <c r="I79" s="10"/>
      <c r="J79" s="10"/>
    </row>
    <row r="80" spans="1:10" ht="15.75">
      <c r="A80" s="10"/>
      <c r="B80" s="10"/>
      <c r="C80" s="52"/>
      <c r="D80" s="83">
        <f>SUM(D79:D79)</f>
        <v>0</v>
      </c>
      <c r="E80" s="83">
        <f>SUM(E79:E79)</f>
        <v>-500000</v>
      </c>
      <c r="H80" s="64"/>
      <c r="I80" s="10"/>
      <c r="J80" s="10"/>
    </row>
    <row r="81" spans="1:10" ht="15.75">
      <c r="A81" s="51" t="s">
        <v>33</v>
      </c>
      <c r="B81" s="10"/>
      <c r="C81" s="52"/>
      <c r="D81" s="84"/>
      <c r="E81" s="84"/>
      <c r="H81" s="64"/>
      <c r="I81" s="10"/>
      <c r="J81" s="10"/>
    </row>
    <row r="82" spans="1:10" ht="15.75">
      <c r="A82" s="10" t="s">
        <v>86</v>
      </c>
      <c r="B82" s="10"/>
      <c r="C82" s="52" t="s">
        <v>101</v>
      </c>
      <c r="D82" s="80">
        <v>-62730</v>
      </c>
      <c r="E82" s="80">
        <v>0</v>
      </c>
      <c r="H82" s="64"/>
      <c r="I82" s="10"/>
      <c r="J82" s="10"/>
    </row>
    <row r="83" spans="1:10" ht="15.75">
      <c r="A83" s="10" t="s">
        <v>87</v>
      </c>
      <c r="B83" s="10"/>
      <c r="C83" s="52" t="s">
        <v>101</v>
      </c>
      <c r="D83" s="80">
        <v>-43060</v>
      </c>
      <c r="E83" s="80">
        <v>0</v>
      </c>
      <c r="H83" s="64"/>
      <c r="I83" s="10"/>
      <c r="J83" s="10"/>
    </row>
    <row r="84" spans="1:10" ht="15.75">
      <c r="A84" s="10" t="s">
        <v>99</v>
      </c>
      <c r="B84" s="10"/>
      <c r="C84" s="52" t="s">
        <v>101</v>
      </c>
      <c r="D84" s="80">
        <v>-96165</v>
      </c>
      <c r="E84" s="80">
        <v>0</v>
      </c>
      <c r="H84" s="64"/>
      <c r="I84" s="10"/>
      <c r="J84" s="10"/>
    </row>
    <row r="85" spans="1:10" ht="15.75">
      <c r="A85" s="10" t="s">
        <v>102</v>
      </c>
      <c r="B85" s="10"/>
      <c r="C85" s="52" t="s">
        <v>101</v>
      </c>
      <c r="D85" s="80">
        <v>0</v>
      </c>
      <c r="E85" s="80">
        <v>-971000</v>
      </c>
      <c r="H85" s="64"/>
      <c r="I85" s="10"/>
      <c r="J85" s="10"/>
    </row>
    <row r="86" spans="1:10" ht="15.75">
      <c r="A86" s="10" t="s">
        <v>106</v>
      </c>
      <c r="B86" s="10"/>
      <c r="C86" s="52" t="s">
        <v>101</v>
      </c>
      <c r="D86" s="80">
        <f>(-1762733+185000)</f>
        <v>-1577733</v>
      </c>
      <c r="E86" s="80">
        <v>0</v>
      </c>
      <c r="H86" s="64"/>
      <c r="I86" s="10"/>
      <c r="J86" s="10"/>
    </row>
    <row r="87" spans="1:10" ht="15.75">
      <c r="A87" s="10" t="s">
        <v>85</v>
      </c>
      <c r="B87" s="10"/>
      <c r="C87" s="52" t="s">
        <v>101</v>
      </c>
      <c r="D87" s="80">
        <f>-4701</f>
        <v>-4701</v>
      </c>
      <c r="E87" s="80">
        <v>0</v>
      </c>
      <c r="H87" s="64"/>
      <c r="I87" s="10"/>
      <c r="J87" s="10"/>
    </row>
    <row r="88" spans="1:10" ht="15.75">
      <c r="A88" s="10" t="s">
        <v>89</v>
      </c>
      <c r="B88" s="10"/>
      <c r="C88" s="52" t="s">
        <v>101</v>
      </c>
      <c r="D88" s="80">
        <f>-225000</f>
        <v>-225000</v>
      </c>
      <c r="E88" s="80">
        <v>0</v>
      </c>
      <c r="H88" s="64"/>
      <c r="I88" s="10"/>
      <c r="J88" s="10"/>
    </row>
    <row r="89" spans="1:10" ht="15.75">
      <c r="A89" s="10" t="s">
        <v>90</v>
      </c>
      <c r="B89" s="10"/>
      <c r="C89" s="52" t="s">
        <v>101</v>
      </c>
      <c r="D89" s="80">
        <f>-200000</f>
        <v>-200000</v>
      </c>
      <c r="E89" s="80">
        <v>0</v>
      </c>
      <c r="H89" s="64"/>
      <c r="I89" s="10"/>
      <c r="J89" s="10"/>
    </row>
    <row r="90" spans="1:10" ht="15.75">
      <c r="A90" s="10" t="s">
        <v>91</v>
      </c>
      <c r="B90" s="10"/>
      <c r="C90" s="52" t="s">
        <v>101</v>
      </c>
      <c r="D90" s="80">
        <f>-25000</f>
        <v>-25000</v>
      </c>
      <c r="E90" s="80">
        <v>0</v>
      </c>
      <c r="H90" s="121"/>
      <c r="I90" s="10"/>
      <c r="J90" s="10"/>
    </row>
    <row r="91" spans="1:10" ht="15.75">
      <c r="A91" s="10" t="s">
        <v>104</v>
      </c>
      <c r="B91" s="10"/>
      <c r="C91" s="52" t="s">
        <v>101</v>
      </c>
      <c r="D91" s="80">
        <f>-150000</f>
        <v>-150000</v>
      </c>
      <c r="E91" s="80">
        <v>0</v>
      </c>
      <c r="H91" s="64"/>
      <c r="I91" s="10"/>
      <c r="J91" s="10"/>
    </row>
    <row r="92" spans="1:10" ht="15.75">
      <c r="A92" s="10" t="s">
        <v>92</v>
      </c>
      <c r="B92" s="10"/>
      <c r="C92" s="52" t="s">
        <v>101</v>
      </c>
      <c r="D92" s="80">
        <f>-10000</f>
        <v>-10000</v>
      </c>
      <c r="E92" s="80">
        <v>0</v>
      </c>
      <c r="H92" s="64"/>
      <c r="I92" s="10"/>
      <c r="J92" s="10"/>
    </row>
    <row r="93" spans="1:10" ht="15.75">
      <c r="A93" s="10" t="s">
        <v>93</v>
      </c>
      <c r="B93" s="10"/>
      <c r="C93" s="52" t="s">
        <v>101</v>
      </c>
      <c r="D93" s="80">
        <f>-110000</f>
        <v>-110000</v>
      </c>
      <c r="E93" s="80">
        <v>0</v>
      </c>
      <c r="H93" s="121"/>
      <c r="I93" s="10"/>
      <c r="J93" s="10"/>
    </row>
    <row r="94" spans="1:10" ht="15.75">
      <c r="A94" s="10" t="s">
        <v>94</v>
      </c>
      <c r="B94" s="10"/>
      <c r="C94" s="52" t="s">
        <v>101</v>
      </c>
      <c r="D94" s="80">
        <f>-50000</f>
        <v>-50000</v>
      </c>
      <c r="E94" s="80">
        <v>0</v>
      </c>
      <c r="H94" s="64"/>
      <c r="I94" s="10"/>
      <c r="J94" s="10"/>
    </row>
    <row r="95" spans="1:10" ht="15.75">
      <c r="A95" s="10" t="s">
        <v>95</v>
      </c>
      <c r="B95" s="10"/>
      <c r="C95" s="52" t="s">
        <v>101</v>
      </c>
      <c r="D95" s="80">
        <f>-50000</f>
        <v>-50000</v>
      </c>
      <c r="E95" s="80">
        <v>0</v>
      </c>
      <c r="H95" s="64"/>
      <c r="I95" s="10"/>
      <c r="J95" s="10"/>
    </row>
    <row r="96" spans="1:10" ht="15.75">
      <c r="A96" s="10" t="s">
        <v>96</v>
      </c>
      <c r="B96" s="10"/>
      <c r="C96" s="52" t="s">
        <v>101</v>
      </c>
      <c r="D96" s="80">
        <f>-75000</f>
        <v>-75000</v>
      </c>
      <c r="E96" s="80">
        <v>0</v>
      </c>
      <c r="H96" s="64"/>
      <c r="I96" s="10"/>
      <c r="J96" s="10"/>
    </row>
    <row r="97" spans="1:10" ht="15.75">
      <c r="A97" s="10" t="s">
        <v>105</v>
      </c>
      <c r="B97" s="10"/>
      <c r="C97" s="52" t="s">
        <v>101</v>
      </c>
      <c r="D97" s="80">
        <f>-100000</f>
        <v>-100000</v>
      </c>
      <c r="E97" s="80">
        <v>0</v>
      </c>
      <c r="H97" s="64"/>
      <c r="I97" s="10"/>
      <c r="J97" s="10"/>
    </row>
    <row r="98" spans="1:10" ht="15.75">
      <c r="A98" s="10" t="s">
        <v>97</v>
      </c>
      <c r="B98" s="10"/>
      <c r="C98" s="52" t="s">
        <v>101</v>
      </c>
      <c r="D98" s="80">
        <f>140000</f>
        <v>140000</v>
      </c>
      <c r="E98" s="80">
        <v>0</v>
      </c>
      <c r="H98" s="64"/>
      <c r="I98" s="10"/>
      <c r="J98" s="10"/>
    </row>
    <row r="99" spans="1:10" ht="15.75">
      <c r="A99" s="10" t="s">
        <v>111</v>
      </c>
      <c r="B99" s="10"/>
      <c r="C99" s="52" t="s">
        <v>101</v>
      </c>
      <c r="D99" s="80">
        <v>-200000</v>
      </c>
      <c r="E99" s="80"/>
      <c r="H99" s="64"/>
      <c r="I99" s="10"/>
      <c r="J99" s="10"/>
    </row>
    <row r="100" spans="1:10" ht="15.75">
      <c r="A100" s="10" t="s">
        <v>103</v>
      </c>
      <c r="B100" s="10"/>
      <c r="C100" s="52" t="s">
        <v>101</v>
      </c>
      <c r="D100" s="80">
        <v>-250763</v>
      </c>
      <c r="E100" s="80">
        <v>0</v>
      </c>
      <c r="H100" s="64"/>
      <c r="I100" s="10"/>
      <c r="J100" s="10"/>
    </row>
    <row r="101" spans="1:10" ht="15.75">
      <c r="A101" s="10"/>
      <c r="B101" s="10"/>
      <c r="C101" s="52"/>
      <c r="D101" s="83">
        <f>SUM(D82:D100)</f>
        <v>-3090152</v>
      </c>
      <c r="E101" s="83">
        <f>SUM(E82:E100)</f>
        <v>-971000</v>
      </c>
      <c r="H101" s="64"/>
      <c r="I101" s="10"/>
      <c r="J101" s="10"/>
    </row>
    <row r="102" spans="1:10" ht="15.75">
      <c r="A102" s="51" t="s">
        <v>34</v>
      </c>
      <c r="B102" s="10"/>
      <c r="C102" s="52"/>
      <c r="D102" s="84"/>
      <c r="E102" s="84"/>
      <c r="H102" s="64"/>
      <c r="I102" s="10"/>
      <c r="J102" s="10"/>
    </row>
    <row r="103" spans="1:10" ht="15.75">
      <c r="A103" s="10"/>
      <c r="B103" s="10"/>
      <c r="C103" s="52"/>
      <c r="D103" s="84">
        <v>0</v>
      </c>
      <c r="E103" s="84">
        <v>0</v>
      </c>
      <c r="H103" s="64"/>
      <c r="I103" s="10"/>
      <c r="J103" s="10"/>
    </row>
    <row r="104" spans="1:10" ht="15.75">
      <c r="A104" s="10"/>
      <c r="B104" s="10"/>
      <c r="C104" s="52"/>
      <c r="D104" s="84">
        <v>0</v>
      </c>
      <c r="E104" s="84">
        <v>0</v>
      </c>
      <c r="H104" s="64"/>
      <c r="I104" s="10"/>
      <c r="J104" s="10"/>
    </row>
    <row r="105" spans="1:10" ht="15.75">
      <c r="A105" s="10"/>
      <c r="B105" s="10"/>
      <c r="C105" s="52"/>
      <c r="D105" s="83">
        <f>SUM(D103:D104)</f>
        <v>0</v>
      </c>
      <c r="E105" s="83">
        <f>SUM(E103:E104)</f>
        <v>0</v>
      </c>
      <c r="H105" s="64"/>
      <c r="I105" s="10"/>
      <c r="J105" s="10"/>
    </row>
    <row r="106" spans="1:10" ht="15.75">
      <c r="A106" s="51" t="s">
        <v>35</v>
      </c>
      <c r="B106" s="10"/>
      <c r="C106" s="52"/>
      <c r="D106" s="84"/>
      <c r="E106" s="84"/>
      <c r="H106" s="64"/>
      <c r="I106" s="10"/>
      <c r="J106" s="10"/>
    </row>
    <row r="107" spans="1:10" ht="15.75">
      <c r="A107" s="10"/>
      <c r="B107" s="10"/>
      <c r="C107" s="52"/>
      <c r="D107" s="80">
        <v>0</v>
      </c>
      <c r="E107" s="80">
        <v>0</v>
      </c>
      <c r="H107" s="64"/>
      <c r="I107" s="10"/>
      <c r="J107" s="10"/>
    </row>
    <row r="108" spans="1:10" ht="15.75">
      <c r="A108" s="10"/>
      <c r="B108" s="10"/>
      <c r="C108" s="52"/>
      <c r="D108" s="80">
        <v>0</v>
      </c>
      <c r="E108" s="80">
        <v>0</v>
      </c>
      <c r="H108" s="64"/>
      <c r="I108" s="10"/>
      <c r="J108" s="10"/>
    </row>
    <row r="109" spans="1:10" ht="15.75">
      <c r="A109" s="10"/>
      <c r="B109" s="10"/>
      <c r="C109" s="52"/>
      <c r="D109" s="83">
        <f>SUM(D107:D108)</f>
        <v>0</v>
      </c>
      <c r="E109" s="83">
        <f>SUM(E107:E108)</f>
        <v>0</v>
      </c>
      <c r="H109" s="64"/>
      <c r="I109" s="10"/>
      <c r="J109" s="10"/>
    </row>
    <row r="110" spans="1:10" ht="15.75">
      <c r="A110" s="51" t="s">
        <v>36</v>
      </c>
      <c r="B110" s="10"/>
      <c r="C110" s="52"/>
      <c r="D110" s="84"/>
      <c r="E110" s="84"/>
      <c r="H110" s="64"/>
      <c r="I110" s="10"/>
      <c r="J110" s="10"/>
    </row>
    <row r="111" spans="1:10" ht="15.75">
      <c r="A111" s="10"/>
      <c r="B111" s="10"/>
      <c r="C111" s="52"/>
      <c r="D111" s="84">
        <v>0</v>
      </c>
      <c r="E111" s="84">
        <v>0</v>
      </c>
      <c r="H111" s="64"/>
      <c r="I111" s="10"/>
      <c r="J111" s="10"/>
    </row>
    <row r="112" spans="1:10" ht="15.75">
      <c r="A112" s="10"/>
      <c r="B112" s="10"/>
      <c r="C112" s="52"/>
      <c r="D112" s="84">
        <v>0</v>
      </c>
      <c r="E112" s="84">
        <v>0</v>
      </c>
      <c r="H112" s="64"/>
      <c r="I112" s="10"/>
      <c r="J112" s="10"/>
    </row>
    <row r="113" spans="1:10" ht="15.75">
      <c r="A113" s="10"/>
      <c r="B113" s="10"/>
      <c r="C113" s="52"/>
      <c r="D113" s="83">
        <f>SUM(D111:D112)</f>
        <v>0</v>
      </c>
      <c r="E113" s="83">
        <f>SUM(E111:E112)</f>
        <v>0</v>
      </c>
      <c r="H113" s="64"/>
      <c r="I113" s="10"/>
      <c r="J113" s="10"/>
    </row>
    <row r="114" spans="1:10" ht="15.75">
      <c r="A114" s="51" t="s">
        <v>37</v>
      </c>
      <c r="B114" s="10"/>
      <c r="C114" s="52"/>
      <c r="D114" s="84"/>
      <c r="E114" s="84"/>
      <c r="H114" s="64"/>
      <c r="I114" s="10"/>
      <c r="J114" s="10"/>
    </row>
    <row r="115" spans="1:10" ht="15.75">
      <c r="A115" s="10"/>
      <c r="B115" s="10"/>
      <c r="C115" s="52"/>
      <c r="D115" s="80">
        <v>0</v>
      </c>
      <c r="E115" s="80">
        <v>0</v>
      </c>
      <c r="H115" s="64"/>
      <c r="I115" s="10"/>
      <c r="J115" s="10"/>
    </row>
    <row r="116" spans="1:10" ht="15.75">
      <c r="A116" s="10"/>
      <c r="B116" s="10"/>
      <c r="C116" s="52"/>
      <c r="D116" s="80">
        <v>0</v>
      </c>
      <c r="E116" s="80">
        <v>0</v>
      </c>
      <c r="H116" s="64"/>
      <c r="I116" s="10"/>
      <c r="J116" s="10"/>
    </row>
    <row r="117" spans="1:10" ht="15.75">
      <c r="A117" s="10"/>
      <c r="B117" s="10"/>
      <c r="C117" s="52"/>
      <c r="D117" s="83">
        <f>SUM(D115:D116)</f>
        <v>0</v>
      </c>
      <c r="E117" s="83">
        <f>SUM(E115:E116)</f>
        <v>0</v>
      </c>
      <c r="H117" s="64"/>
      <c r="I117" s="10"/>
      <c r="J117" s="10"/>
    </row>
    <row r="118" spans="1:10" ht="15.75">
      <c r="A118" s="51" t="s">
        <v>38</v>
      </c>
      <c r="B118" s="10"/>
      <c r="C118" s="52"/>
      <c r="D118" s="84"/>
      <c r="E118" s="84"/>
      <c r="H118" s="64"/>
      <c r="I118" s="10"/>
      <c r="J118" s="10"/>
    </row>
    <row r="119" spans="1:10" ht="15.75">
      <c r="A119" s="10"/>
      <c r="B119" s="10"/>
      <c r="C119" s="52"/>
      <c r="D119" s="84">
        <v>0</v>
      </c>
      <c r="E119" s="84">
        <v>0</v>
      </c>
      <c r="H119" s="64"/>
      <c r="I119" s="10"/>
      <c r="J119" s="10"/>
    </row>
    <row r="120" spans="1:10" ht="15.75">
      <c r="A120" s="10"/>
      <c r="B120" s="10"/>
      <c r="C120" s="52"/>
      <c r="D120" s="84">
        <v>0</v>
      </c>
      <c r="E120" s="84">
        <v>0</v>
      </c>
      <c r="H120" s="64"/>
      <c r="I120" s="10"/>
      <c r="J120" s="10"/>
    </row>
    <row r="121" spans="1:10" ht="15.75">
      <c r="A121" s="10"/>
      <c r="B121" s="10"/>
      <c r="C121" s="52"/>
      <c r="D121" s="83">
        <f>SUM(D119:D120)</f>
        <v>0</v>
      </c>
      <c r="E121" s="83">
        <f>SUM(E119:E120)</f>
        <v>0</v>
      </c>
      <c r="H121" s="64"/>
      <c r="I121" s="10"/>
      <c r="J121" s="10"/>
    </row>
    <row r="122" spans="1:10" ht="15.75">
      <c r="A122" s="10"/>
      <c r="B122" s="10"/>
      <c r="C122" s="52"/>
      <c r="D122" s="83"/>
      <c r="E122" s="83"/>
      <c r="H122" s="64"/>
      <c r="I122" s="10"/>
      <c r="J122" s="10"/>
    </row>
    <row r="123" spans="1:10" s="71" customFormat="1" ht="20.25">
      <c r="A123" s="70" t="s">
        <v>28</v>
      </c>
      <c r="C123" s="72"/>
      <c r="D123" s="85">
        <f>D77+D80+D101+D105+D109+D113+D117+D121</f>
        <v>-4887327</v>
      </c>
      <c r="E123" s="85">
        <f>E77+E80+E101+E105+E109+E113+E117+E121</f>
        <v>-1471000</v>
      </c>
      <c r="H123" s="76"/>
    </row>
    <row r="124" spans="1:10" ht="15.75">
      <c r="A124" s="10"/>
      <c r="B124" s="10"/>
      <c r="C124" s="54"/>
      <c r="D124" s="80"/>
      <c r="E124" s="80"/>
      <c r="H124" s="64"/>
      <c r="I124" s="10"/>
      <c r="J124" s="10"/>
    </row>
    <row r="125" spans="1:10" ht="15.75">
      <c r="A125" s="48" t="s">
        <v>27</v>
      </c>
      <c r="B125" s="10"/>
      <c r="C125" s="54"/>
      <c r="D125" s="80"/>
      <c r="E125" s="80"/>
      <c r="H125" s="64"/>
      <c r="I125" s="10"/>
      <c r="J125" s="10"/>
    </row>
    <row r="126" spans="1:10" ht="15.75">
      <c r="A126" s="51" t="s">
        <v>33</v>
      </c>
      <c r="B126" s="10"/>
      <c r="C126" s="52"/>
      <c r="D126" s="84"/>
      <c r="E126" s="84"/>
      <c r="H126" s="64"/>
      <c r="I126" s="10"/>
      <c r="J126" s="10"/>
    </row>
    <row r="127" spans="1:10" ht="15.75">
      <c r="A127" s="10" t="s">
        <v>88</v>
      </c>
      <c r="B127" s="10"/>
      <c r="C127" s="52"/>
      <c r="D127" s="84">
        <f>D86</f>
        <v>-1577733</v>
      </c>
      <c r="E127" s="84">
        <v>0</v>
      </c>
      <c r="H127" s="64"/>
      <c r="I127" s="10"/>
      <c r="J127" s="10"/>
    </row>
    <row r="128" spans="1:10" ht="15.75">
      <c r="A128" s="10" t="s">
        <v>98</v>
      </c>
      <c r="B128" s="10"/>
      <c r="C128" s="52"/>
      <c r="D128" s="84">
        <f>140000</f>
        <v>140000</v>
      </c>
      <c r="E128" s="84">
        <v>0</v>
      </c>
      <c r="H128" s="64"/>
      <c r="I128" s="10"/>
      <c r="J128" s="10"/>
    </row>
    <row r="129" spans="1:10" ht="15.75">
      <c r="A129" s="10" t="s">
        <v>112</v>
      </c>
      <c r="B129" s="10"/>
      <c r="C129" s="52"/>
      <c r="D129" s="84">
        <v>-200000</v>
      </c>
      <c r="E129" s="84">
        <v>0</v>
      </c>
      <c r="H129" s="64"/>
      <c r="I129" s="10"/>
      <c r="J129" s="10"/>
    </row>
    <row r="130" spans="1:10" ht="15.75">
      <c r="A130" s="10" t="s">
        <v>107</v>
      </c>
      <c r="B130" s="10"/>
      <c r="C130" s="52"/>
      <c r="D130" s="84">
        <v>-200000</v>
      </c>
      <c r="E130" s="84">
        <v>0</v>
      </c>
      <c r="H130" s="64"/>
      <c r="I130" s="10"/>
      <c r="J130" s="10"/>
    </row>
    <row r="131" spans="1:10" ht="15.75">
      <c r="A131" s="10" t="s">
        <v>108</v>
      </c>
      <c r="B131" s="10"/>
      <c r="C131" s="52"/>
      <c r="D131" s="84">
        <v>250000</v>
      </c>
      <c r="E131" s="84">
        <v>0</v>
      </c>
      <c r="H131" s="64"/>
      <c r="I131" s="10"/>
      <c r="J131" s="10"/>
    </row>
    <row r="132" spans="1:10" ht="15.75">
      <c r="A132" s="10" t="s">
        <v>109</v>
      </c>
      <c r="B132" s="10"/>
      <c r="C132" s="52"/>
      <c r="D132" s="84">
        <v>25000</v>
      </c>
      <c r="E132" s="84">
        <v>0</v>
      </c>
      <c r="H132" s="64"/>
      <c r="I132" s="10"/>
      <c r="J132" s="10"/>
    </row>
    <row r="133" spans="1:10" ht="15.75">
      <c r="A133" s="10" t="s">
        <v>110</v>
      </c>
      <c r="B133" s="10"/>
      <c r="C133" s="52"/>
      <c r="D133" s="84">
        <v>7000</v>
      </c>
      <c r="E133" s="84">
        <v>0</v>
      </c>
      <c r="H133" s="64"/>
      <c r="I133" s="10"/>
      <c r="J133" s="10"/>
    </row>
    <row r="134" spans="1:10" ht="15.75">
      <c r="A134" s="10"/>
      <c r="B134" s="10"/>
      <c r="C134" s="52"/>
      <c r="D134" s="83">
        <f>SUM(D127:D133)</f>
        <v>-1555733</v>
      </c>
      <c r="E134" s="83">
        <f>SUM(E127:E133)</f>
        <v>0</v>
      </c>
      <c r="H134" s="64"/>
      <c r="I134" s="10"/>
      <c r="J134" s="10"/>
    </row>
    <row r="135" spans="1:10" ht="15.75">
      <c r="A135" s="51" t="s">
        <v>34</v>
      </c>
      <c r="B135" s="10"/>
      <c r="C135" s="52"/>
      <c r="D135" s="84"/>
      <c r="E135" s="84"/>
      <c r="H135" s="64"/>
      <c r="I135" s="10"/>
      <c r="J135" s="10"/>
    </row>
    <row r="136" spans="1:10" ht="15.75">
      <c r="A136" s="51"/>
      <c r="B136" s="10"/>
      <c r="C136" s="52"/>
      <c r="D136" s="84">
        <v>0</v>
      </c>
      <c r="E136" s="84">
        <v>0</v>
      </c>
      <c r="H136" s="64"/>
      <c r="I136" s="10"/>
      <c r="J136" s="10"/>
    </row>
    <row r="137" spans="1:10" ht="15.75">
      <c r="A137" s="10"/>
      <c r="B137" s="10"/>
      <c r="C137" s="52"/>
      <c r="D137" s="84">
        <v>0</v>
      </c>
      <c r="E137" s="84">
        <v>0</v>
      </c>
      <c r="H137" s="64"/>
      <c r="I137" s="10"/>
      <c r="J137" s="10"/>
    </row>
    <row r="138" spans="1:10" ht="15.75">
      <c r="A138" s="10"/>
      <c r="B138" s="10"/>
      <c r="C138" s="52"/>
      <c r="D138" s="83">
        <f>SUM(D137:D137)</f>
        <v>0</v>
      </c>
      <c r="E138" s="83">
        <f>SUM(E137:E137)</f>
        <v>0</v>
      </c>
      <c r="H138" s="64"/>
      <c r="I138" s="10"/>
      <c r="J138" s="10"/>
    </row>
    <row r="139" spans="1:10" ht="15.75">
      <c r="A139" s="51" t="s">
        <v>35</v>
      </c>
      <c r="B139" s="10"/>
      <c r="C139" s="52"/>
      <c r="D139" s="84"/>
      <c r="E139" s="84"/>
      <c r="H139" s="64"/>
      <c r="I139" s="10"/>
      <c r="J139" s="10"/>
    </row>
    <row r="140" spans="1:10" ht="15.75">
      <c r="A140" s="51"/>
      <c r="B140" s="10"/>
      <c r="C140" s="52"/>
      <c r="D140" s="84">
        <v>0</v>
      </c>
      <c r="E140" s="84">
        <v>0</v>
      </c>
      <c r="H140" s="64"/>
      <c r="I140" s="10"/>
      <c r="J140" s="10"/>
    </row>
    <row r="141" spans="1:10" ht="15.75">
      <c r="A141" s="10"/>
      <c r="B141" s="10"/>
      <c r="C141" s="52"/>
      <c r="D141" s="84">
        <v>0</v>
      </c>
      <c r="E141" s="84">
        <v>0</v>
      </c>
      <c r="H141" s="64"/>
      <c r="I141" s="10"/>
      <c r="J141" s="10"/>
    </row>
    <row r="142" spans="1:10" ht="15.75">
      <c r="A142" s="10"/>
      <c r="B142" s="10"/>
      <c r="C142" s="52"/>
      <c r="D142" s="83">
        <f>SUM(D141:D141)</f>
        <v>0</v>
      </c>
      <c r="E142" s="83">
        <f>SUM(E141:E141)</f>
        <v>0</v>
      </c>
      <c r="H142" s="64"/>
      <c r="I142" s="10"/>
      <c r="J142" s="10"/>
    </row>
    <row r="143" spans="1:10" ht="15.75">
      <c r="A143" s="51" t="s">
        <v>36</v>
      </c>
      <c r="B143" s="10"/>
      <c r="C143" s="52"/>
      <c r="D143" s="84"/>
      <c r="E143" s="84"/>
      <c r="H143" s="64"/>
      <c r="I143" s="10"/>
      <c r="J143" s="10"/>
    </row>
    <row r="144" spans="1:10" ht="15.75">
      <c r="A144" s="10"/>
      <c r="B144" s="10"/>
      <c r="C144" s="52"/>
      <c r="D144" s="84">
        <v>0</v>
      </c>
      <c r="E144" s="84">
        <v>0</v>
      </c>
      <c r="H144" s="64"/>
      <c r="I144" s="10"/>
      <c r="J144" s="10"/>
    </row>
    <row r="145" spans="1:10" ht="15.75">
      <c r="A145" s="10"/>
      <c r="B145" s="10"/>
      <c r="C145" s="52"/>
      <c r="D145" s="84">
        <v>0</v>
      </c>
      <c r="E145" s="84">
        <v>0</v>
      </c>
      <c r="H145" s="64"/>
      <c r="I145" s="10"/>
      <c r="J145" s="10"/>
    </row>
    <row r="146" spans="1:10" ht="15.75">
      <c r="A146" s="10"/>
      <c r="B146" s="10"/>
      <c r="C146" s="52"/>
      <c r="D146" s="83">
        <f>SUM(D144:D145)</f>
        <v>0</v>
      </c>
      <c r="E146" s="83">
        <f>SUM(E144:E145)</f>
        <v>0</v>
      </c>
      <c r="H146" s="64"/>
      <c r="I146" s="10"/>
      <c r="J146" s="10"/>
    </row>
    <row r="147" spans="1:10" ht="15.75">
      <c r="A147" s="51" t="s">
        <v>37</v>
      </c>
      <c r="B147" s="10"/>
      <c r="C147" s="52"/>
      <c r="D147" s="84"/>
      <c r="E147" s="84"/>
      <c r="H147" s="64"/>
      <c r="I147" s="10"/>
      <c r="J147" s="10"/>
    </row>
    <row r="148" spans="1:10" ht="15.75">
      <c r="A148" s="10"/>
      <c r="B148" s="10"/>
      <c r="C148" s="52"/>
      <c r="D148" s="80">
        <v>0</v>
      </c>
      <c r="E148" s="80">
        <v>0</v>
      </c>
      <c r="H148" s="64"/>
      <c r="I148" s="10"/>
      <c r="J148" s="10"/>
    </row>
    <row r="149" spans="1:10" ht="15.75">
      <c r="A149" s="10"/>
      <c r="B149" s="10"/>
      <c r="C149" s="52"/>
      <c r="D149" s="80">
        <v>0</v>
      </c>
      <c r="E149" s="80">
        <v>0</v>
      </c>
      <c r="H149" s="64"/>
      <c r="I149" s="10"/>
      <c r="J149" s="10"/>
    </row>
    <row r="150" spans="1:10" ht="15.75">
      <c r="A150" s="10"/>
      <c r="B150" s="10"/>
      <c r="C150" s="52"/>
      <c r="D150" s="83">
        <f>SUM(D148:D149)</f>
        <v>0</v>
      </c>
      <c r="E150" s="83">
        <f>SUM(E148:E149)</f>
        <v>0</v>
      </c>
      <c r="H150" s="64"/>
      <c r="I150" s="10"/>
      <c r="J150" s="10"/>
    </row>
    <row r="151" spans="1:10" ht="15.75">
      <c r="A151" s="51" t="s">
        <v>38</v>
      </c>
      <c r="B151" s="10"/>
      <c r="C151" s="52"/>
      <c r="D151" s="84"/>
      <c r="E151" s="84"/>
      <c r="H151" s="64"/>
      <c r="I151" s="10"/>
      <c r="J151" s="10"/>
    </row>
    <row r="152" spans="1:10" ht="15.75">
      <c r="A152" s="10"/>
      <c r="B152" s="10"/>
      <c r="C152" s="52"/>
      <c r="D152" s="84">
        <v>0</v>
      </c>
      <c r="E152" s="84">
        <v>0</v>
      </c>
      <c r="H152" s="64"/>
      <c r="I152" s="10"/>
      <c r="J152" s="10"/>
    </row>
    <row r="153" spans="1:10" ht="15.75">
      <c r="A153" s="10"/>
      <c r="B153" s="10"/>
      <c r="C153" s="52"/>
      <c r="D153" s="84">
        <v>0</v>
      </c>
      <c r="E153" s="84">
        <v>0</v>
      </c>
      <c r="H153" s="64"/>
      <c r="I153" s="10"/>
      <c r="J153" s="10"/>
    </row>
    <row r="154" spans="1:10" ht="15.75">
      <c r="A154" s="10"/>
      <c r="B154" s="10"/>
      <c r="C154" s="52"/>
      <c r="D154" s="83">
        <f>SUM(D152:D153)</f>
        <v>0</v>
      </c>
      <c r="E154" s="83">
        <f>SUM(E152:E153)</f>
        <v>0</v>
      </c>
      <c r="H154" s="64"/>
      <c r="I154" s="10"/>
      <c r="J154" s="10"/>
    </row>
    <row r="155" spans="1:10" ht="15.75">
      <c r="A155" s="48"/>
      <c r="B155" s="10"/>
      <c r="C155" s="54"/>
      <c r="D155" s="80"/>
      <c r="E155" s="80"/>
      <c r="H155" s="64"/>
      <c r="I155" s="10"/>
      <c r="J155" s="10"/>
    </row>
    <row r="156" spans="1:10" s="71" customFormat="1" ht="20.25">
      <c r="A156" s="70" t="s">
        <v>48</v>
      </c>
      <c r="C156" s="72"/>
      <c r="D156" s="85">
        <f>D134+D138+D142+D146+D150+D154</f>
        <v>-1555733</v>
      </c>
      <c r="E156" s="85">
        <f>E134+E138+E142+E146+E150+E154</f>
        <v>0</v>
      </c>
      <c r="H156" s="76"/>
    </row>
    <row r="157" spans="1:10" ht="15.75" hidden="1">
      <c r="A157" s="48" t="s">
        <v>9</v>
      </c>
      <c r="B157" s="10"/>
      <c r="C157" s="45"/>
      <c r="D157" s="56" t="s">
        <v>10</v>
      </c>
      <c r="H157" s="50" t="s">
        <v>11</v>
      </c>
      <c r="I157" s="10"/>
      <c r="J157" s="10"/>
    </row>
    <row r="158" spans="1:10" ht="15.75" hidden="1">
      <c r="A158" s="48" t="s">
        <v>12</v>
      </c>
      <c r="B158" s="10"/>
      <c r="C158" s="45"/>
      <c r="D158" s="56"/>
      <c r="H158" s="50"/>
      <c r="I158" s="10"/>
      <c r="J158" s="10"/>
    </row>
    <row r="159" spans="1:10" ht="15.75" hidden="1">
      <c r="A159" s="57"/>
      <c r="B159" s="10"/>
      <c r="C159" s="45"/>
      <c r="D159" s="21"/>
      <c r="H159" s="64"/>
      <c r="I159" s="10"/>
      <c r="J159" s="10"/>
    </row>
    <row r="160" spans="1:10" ht="15.75" hidden="1">
      <c r="A160" s="10"/>
      <c r="B160" s="10"/>
      <c r="C160" s="45"/>
      <c r="D160" s="21"/>
      <c r="H160" s="64"/>
      <c r="I160" s="10"/>
      <c r="J160" s="10"/>
    </row>
    <row r="161" spans="1:10" ht="15.75" hidden="1">
      <c r="A161" s="10"/>
      <c r="B161" s="10"/>
      <c r="C161" s="45"/>
      <c r="D161" s="21"/>
      <c r="H161" s="64"/>
      <c r="I161" s="10"/>
      <c r="J161" s="10"/>
    </row>
    <row r="162" spans="1:10" ht="15.75" hidden="1">
      <c r="A162" s="10"/>
      <c r="B162" s="10"/>
      <c r="C162" s="45"/>
      <c r="D162" s="21"/>
      <c r="H162" s="64"/>
      <c r="I162" s="10"/>
      <c r="J162" s="10"/>
    </row>
    <row r="163" spans="1:10" ht="15.75" hidden="1">
      <c r="A163" s="10"/>
      <c r="B163" s="10"/>
      <c r="C163" s="45"/>
      <c r="D163" s="21"/>
      <c r="H163" s="64"/>
      <c r="I163" s="10"/>
      <c r="J163" s="10"/>
    </row>
    <row r="164" spans="1:10" ht="15.75" hidden="1">
      <c r="A164" s="10"/>
      <c r="B164" s="10"/>
      <c r="C164" s="45"/>
      <c r="D164" s="21"/>
      <c r="H164" s="64"/>
      <c r="I164" s="10"/>
      <c r="J164" s="10"/>
    </row>
    <row r="165" spans="1:10" ht="15.75" hidden="1">
      <c r="A165" s="10"/>
      <c r="B165" s="10"/>
      <c r="C165" s="45"/>
      <c r="D165" s="21"/>
      <c r="H165" s="64"/>
      <c r="I165" s="10"/>
      <c r="J165" s="10"/>
    </row>
    <row r="166" spans="1:10" ht="15.75" hidden="1">
      <c r="A166" s="10"/>
      <c r="B166" s="10"/>
      <c r="C166" s="45"/>
      <c r="D166" s="21"/>
      <c r="H166" s="64"/>
      <c r="I166" s="10"/>
      <c r="J166" s="10"/>
    </row>
    <row r="167" spans="1:10" ht="15.75" hidden="1">
      <c r="A167" s="10"/>
      <c r="B167" s="10"/>
      <c r="C167" s="45"/>
      <c r="D167" s="21"/>
      <c r="H167" s="64"/>
      <c r="I167" s="10"/>
      <c r="J167" s="10"/>
    </row>
    <row r="168" spans="1:10" ht="15.75" hidden="1">
      <c r="A168" s="10"/>
      <c r="B168" s="10"/>
      <c r="C168" s="45"/>
      <c r="D168" s="21"/>
      <c r="H168" s="64"/>
      <c r="I168" s="10"/>
      <c r="J168" s="10"/>
    </row>
    <row r="169" spans="1:10" ht="15.75" hidden="1">
      <c r="A169" s="58" t="s">
        <v>15</v>
      </c>
      <c r="B169" s="10"/>
      <c r="C169" s="45"/>
      <c r="D169" s="21">
        <f>SUM(D159:D168)</f>
        <v>0</v>
      </c>
      <c r="H169" s="64"/>
      <c r="I169" s="10"/>
      <c r="J169" s="10"/>
    </row>
    <row r="170" spans="1:10" ht="15.75" hidden="1">
      <c r="A170" s="10"/>
      <c r="B170" s="10"/>
      <c r="C170" s="45"/>
      <c r="D170" s="21"/>
      <c r="H170" s="64"/>
      <c r="I170" s="10"/>
      <c r="J170" s="10"/>
    </row>
    <row r="171" spans="1:10" ht="15.75" hidden="1">
      <c r="A171" s="48" t="s">
        <v>13</v>
      </c>
      <c r="B171" s="10"/>
      <c r="C171" s="45"/>
      <c r="D171" s="21"/>
      <c r="H171" s="64"/>
      <c r="I171" s="10"/>
      <c r="J171" s="10"/>
    </row>
    <row r="172" spans="1:10" ht="15.75" hidden="1">
      <c r="A172" s="10"/>
      <c r="B172" s="10"/>
      <c r="C172" s="45"/>
      <c r="D172" s="21"/>
      <c r="H172" s="64"/>
      <c r="I172" s="10"/>
      <c r="J172" s="10"/>
    </row>
    <row r="173" spans="1:10" ht="15.75" hidden="1">
      <c r="A173" s="10"/>
      <c r="B173" s="10"/>
      <c r="C173" s="45"/>
      <c r="D173" s="21"/>
      <c r="H173" s="64"/>
      <c r="I173" s="10"/>
      <c r="J173" s="10"/>
    </row>
    <row r="174" spans="1:10" ht="15.75" hidden="1">
      <c r="A174" s="10"/>
      <c r="B174" s="10"/>
      <c r="C174" s="45"/>
      <c r="D174" s="21"/>
      <c r="H174" s="64"/>
      <c r="I174" s="10"/>
      <c r="J174" s="10"/>
    </row>
    <row r="175" spans="1:10" ht="15.75" hidden="1">
      <c r="A175" s="10"/>
      <c r="B175" s="10"/>
      <c r="C175" s="45"/>
      <c r="D175" s="21"/>
      <c r="H175" s="64"/>
      <c r="I175" s="10"/>
      <c r="J175" s="10"/>
    </row>
    <row r="176" spans="1:10" ht="15.75" hidden="1">
      <c r="A176" s="58" t="s">
        <v>14</v>
      </c>
      <c r="B176" s="10"/>
      <c r="C176" s="45"/>
      <c r="D176" s="21">
        <f>SUM(D172:D175)</f>
        <v>0</v>
      </c>
      <c r="H176" s="64"/>
      <c r="I176" s="10"/>
      <c r="J176" s="10"/>
    </row>
    <row r="177" spans="1:10" ht="15.75" hidden="1">
      <c r="A177" s="10"/>
      <c r="B177" s="10"/>
      <c r="C177" s="45"/>
      <c r="D177" s="21"/>
      <c r="H177" s="64"/>
      <c r="I177" s="10"/>
      <c r="J177" s="10"/>
    </row>
    <row r="178" spans="1:10" ht="15.75" hidden="1">
      <c r="A178" s="10"/>
      <c r="B178" s="10"/>
      <c r="C178" s="45"/>
      <c r="D178" s="10"/>
      <c r="H178" s="64"/>
      <c r="I178" s="10"/>
      <c r="J178" s="10"/>
    </row>
    <row r="179" spans="1:10" ht="15.75" hidden="1">
      <c r="A179" s="44" t="s">
        <v>16</v>
      </c>
      <c r="B179" s="10"/>
      <c r="C179" s="45"/>
      <c r="D179" s="10"/>
      <c r="H179" s="64"/>
      <c r="I179" s="10"/>
      <c r="J179" s="10"/>
    </row>
    <row r="180" spans="1:10" ht="15.75" hidden="1">
      <c r="A180" s="44" t="s">
        <v>17</v>
      </c>
      <c r="B180" s="10"/>
      <c r="C180" s="45"/>
      <c r="D180" s="10"/>
      <c r="H180" s="64"/>
      <c r="I180" s="10"/>
      <c r="J180" s="10"/>
    </row>
    <row r="181" spans="1:10" ht="15.75" hidden="1">
      <c r="A181" s="10"/>
      <c r="B181" s="10"/>
      <c r="C181" s="45"/>
      <c r="D181" s="59"/>
      <c r="H181" s="77"/>
      <c r="I181" s="10"/>
      <c r="J181" s="10"/>
    </row>
    <row r="182" spans="1:10" ht="15.75">
      <c r="A182" s="10"/>
      <c r="B182" s="10"/>
      <c r="C182" s="45"/>
      <c r="D182" s="59"/>
      <c r="H182" s="77"/>
      <c r="I182" s="10"/>
      <c r="J182" s="10"/>
    </row>
    <row r="183" spans="1:10" ht="15.75">
      <c r="A183" s="10"/>
      <c r="B183" s="10"/>
      <c r="C183" s="45"/>
      <c r="D183" s="59"/>
      <c r="H183" s="77"/>
      <c r="I183" s="10"/>
      <c r="J183" s="10"/>
    </row>
    <row r="184" spans="1:10" ht="20.25">
      <c r="A184" s="73"/>
      <c r="B184" s="10"/>
      <c r="C184" s="45"/>
      <c r="D184" s="59"/>
      <c r="H184" s="77"/>
      <c r="I184" s="10"/>
      <c r="J184" s="10"/>
    </row>
    <row r="185" spans="1:10" ht="15.75">
      <c r="A185" s="55"/>
      <c r="B185" s="10"/>
      <c r="C185" s="45"/>
      <c r="D185" s="59"/>
      <c r="H185" s="77"/>
      <c r="I185" s="10"/>
      <c r="J185" s="10"/>
    </row>
    <row r="186" spans="1:10" ht="15.75">
      <c r="A186" s="55"/>
      <c r="B186" s="10"/>
      <c r="C186" s="45"/>
      <c r="D186" s="59"/>
      <c r="H186" s="77"/>
      <c r="I186" s="10"/>
      <c r="J186" s="10"/>
    </row>
    <row r="187" spans="1:10" ht="15.75">
      <c r="A187" s="55"/>
      <c r="B187" s="10"/>
      <c r="C187" s="45"/>
      <c r="D187" s="59"/>
      <c r="H187" s="77"/>
      <c r="I187" s="10"/>
      <c r="J187" s="10"/>
    </row>
    <row r="188" spans="1:10">
      <c r="D188" s="9"/>
      <c r="H188" s="78"/>
    </row>
    <row r="189" spans="1:10">
      <c r="D189" s="9"/>
      <c r="H189" s="78"/>
    </row>
    <row r="190" spans="1:10">
      <c r="A190" s="8"/>
      <c r="D190" s="9"/>
      <c r="H190" s="78"/>
    </row>
    <row r="191" spans="1:10">
      <c r="D191" s="9"/>
      <c r="H191" s="78"/>
    </row>
    <row r="192" spans="1:10">
      <c r="A192" s="7"/>
      <c r="D192" s="9"/>
      <c r="H192" s="78"/>
    </row>
    <row r="193" spans="1:8">
      <c r="D193" s="9"/>
      <c r="H193" s="78"/>
    </row>
    <row r="194" spans="1:8">
      <c r="A194" s="8"/>
      <c r="D194" s="9"/>
      <c r="H194" s="78"/>
    </row>
    <row r="195" spans="1:8">
      <c r="A195" s="8"/>
      <c r="D195" s="9"/>
      <c r="H195" s="78"/>
    </row>
    <row r="196" spans="1:8">
      <c r="D196" s="9"/>
      <c r="H196" s="78"/>
    </row>
    <row r="197" spans="1:8">
      <c r="D197" s="9"/>
      <c r="H197" s="78"/>
    </row>
    <row r="198" spans="1:8">
      <c r="D198" s="9"/>
      <c r="H198" s="78"/>
    </row>
    <row r="199" spans="1:8">
      <c r="D199" s="9"/>
      <c r="H199" s="78"/>
    </row>
    <row r="200" spans="1:8">
      <c r="D200" s="9"/>
      <c r="H200" s="78"/>
    </row>
    <row r="201" spans="1:8">
      <c r="D201" s="9"/>
      <c r="H201" s="78"/>
    </row>
    <row r="202" spans="1:8">
      <c r="D202" s="9"/>
      <c r="H202" s="78"/>
    </row>
    <row r="203" spans="1:8">
      <c r="D203" s="9"/>
      <c r="H203" s="78"/>
    </row>
    <row r="204" spans="1:8">
      <c r="D204" s="9"/>
      <c r="H204" s="78"/>
    </row>
    <row r="205" spans="1:8">
      <c r="C205" s="1"/>
      <c r="D205" s="9"/>
      <c r="H205" s="78"/>
    </row>
    <row r="206" spans="1:8">
      <c r="C206" s="1"/>
      <c r="D206" s="9"/>
      <c r="H206" s="78"/>
    </row>
    <row r="207" spans="1:8">
      <c r="C207" s="1"/>
      <c r="D207" s="9"/>
      <c r="H207" s="78"/>
    </row>
    <row r="208" spans="1:8">
      <c r="C208" s="1"/>
      <c r="D208" s="9"/>
      <c r="H208" s="78"/>
    </row>
    <row r="209" spans="3:8">
      <c r="C209" s="1"/>
      <c r="D209" s="9"/>
      <c r="H209" s="78"/>
    </row>
    <row r="210" spans="3:8">
      <c r="C210" s="1"/>
      <c r="D210" s="9"/>
      <c r="H210" s="78"/>
    </row>
    <row r="211" spans="3:8">
      <c r="C211" s="1"/>
      <c r="D211" s="9"/>
      <c r="H211" s="78"/>
    </row>
    <row r="212" spans="3:8">
      <c r="C212" s="1"/>
      <c r="D212" s="9"/>
      <c r="H212" s="78"/>
    </row>
    <row r="213" spans="3:8">
      <c r="C213" s="1"/>
      <c r="D213" s="9"/>
      <c r="H213" s="78"/>
    </row>
    <row r="214" spans="3:8">
      <c r="C214" s="1"/>
      <c r="D214" s="9"/>
      <c r="H214" s="78"/>
    </row>
    <row r="215" spans="3:8">
      <c r="C215" s="1"/>
      <c r="D215" s="9"/>
      <c r="H215" s="78"/>
    </row>
    <row r="216" spans="3:8">
      <c r="C216" s="1"/>
      <c r="D216" s="9"/>
      <c r="H216" s="78"/>
    </row>
    <row r="217" spans="3:8">
      <c r="C217" s="1"/>
      <c r="D217" s="9"/>
      <c r="H217" s="78"/>
    </row>
    <row r="218" spans="3:8">
      <c r="C218" s="1"/>
      <c r="D218" s="9"/>
      <c r="H218" s="78"/>
    </row>
    <row r="219" spans="3:8">
      <c r="C219" s="1"/>
      <c r="D219" s="9"/>
      <c r="H219" s="78"/>
    </row>
    <row r="220" spans="3:8">
      <c r="C220" s="1"/>
      <c r="D220" s="9"/>
      <c r="H220" s="78"/>
    </row>
    <row r="221" spans="3:8">
      <c r="C221" s="1"/>
      <c r="D221" s="9"/>
      <c r="H221" s="78"/>
    </row>
    <row r="222" spans="3:8">
      <c r="C222" s="1"/>
      <c r="D222" s="9"/>
      <c r="H222" s="78"/>
    </row>
    <row r="223" spans="3:8">
      <c r="C223" s="1"/>
      <c r="D223" s="9"/>
      <c r="H223" s="78"/>
    </row>
    <row r="224" spans="3:8">
      <c r="C224" s="1"/>
      <c r="D224" s="9"/>
      <c r="H224" s="78"/>
    </row>
    <row r="225" spans="3:8">
      <c r="C225" s="1"/>
      <c r="D225" s="9"/>
      <c r="H225" s="78"/>
    </row>
    <row r="226" spans="3:8">
      <c r="C226" s="1"/>
      <c r="D226" s="9"/>
      <c r="H226" s="78"/>
    </row>
    <row r="227" spans="3:8">
      <c r="C227" s="1"/>
      <c r="D227" s="9"/>
      <c r="H227" s="78"/>
    </row>
    <row r="228" spans="3:8">
      <c r="C228" s="1"/>
      <c r="D228" s="9"/>
      <c r="H228" s="78"/>
    </row>
    <row r="229" spans="3:8">
      <c r="C229" s="1"/>
      <c r="D229" s="9"/>
      <c r="H229" s="78"/>
    </row>
    <row r="230" spans="3:8">
      <c r="C230" s="1"/>
      <c r="D230" s="9"/>
      <c r="H230" s="78"/>
    </row>
    <row r="231" spans="3:8">
      <c r="C231" s="1"/>
      <c r="D231" s="9"/>
      <c r="H231" s="78"/>
    </row>
    <row r="232" spans="3:8">
      <c r="C232" s="1"/>
      <c r="D232" s="9"/>
      <c r="H232" s="78"/>
    </row>
    <row r="233" spans="3:8">
      <c r="C233" s="1"/>
      <c r="D233" s="9"/>
      <c r="H233" s="78"/>
    </row>
    <row r="234" spans="3:8">
      <c r="C234" s="1"/>
      <c r="D234" s="9"/>
      <c r="H234" s="78"/>
    </row>
    <row r="235" spans="3:8">
      <c r="C235" s="1"/>
      <c r="D235" s="9"/>
      <c r="H235" s="78"/>
    </row>
    <row r="236" spans="3:8">
      <c r="C236" s="1"/>
      <c r="D236" s="9"/>
      <c r="H236" s="78"/>
    </row>
    <row r="237" spans="3:8">
      <c r="C237" s="1"/>
      <c r="D237" s="9"/>
      <c r="H237" s="78"/>
    </row>
    <row r="238" spans="3:8">
      <c r="C238" s="1"/>
      <c r="D238" s="9"/>
      <c r="H238" s="78"/>
    </row>
    <row r="239" spans="3:8">
      <c r="C239" s="1"/>
      <c r="D239" s="9"/>
      <c r="H239" s="78"/>
    </row>
    <row r="240" spans="3:8">
      <c r="C240" s="1"/>
      <c r="D240" s="9"/>
      <c r="H240" s="78"/>
    </row>
    <row r="241" spans="3:8">
      <c r="C241" s="1"/>
      <c r="D241" s="9"/>
      <c r="H241" s="78"/>
    </row>
    <row r="242" spans="3:8">
      <c r="C242" s="1"/>
      <c r="D242" s="9"/>
      <c r="H242" s="78"/>
    </row>
    <row r="243" spans="3:8">
      <c r="C243" s="1"/>
      <c r="D243" s="9"/>
      <c r="H243" s="78"/>
    </row>
    <row r="244" spans="3:8">
      <c r="C244" s="1"/>
      <c r="D244" s="9"/>
      <c r="H244" s="78"/>
    </row>
    <row r="245" spans="3:8">
      <c r="C245" s="1"/>
      <c r="D245" s="9"/>
      <c r="H245" s="78"/>
    </row>
    <row r="246" spans="3:8">
      <c r="C246" s="1"/>
      <c r="D246" s="9"/>
      <c r="H246" s="78"/>
    </row>
    <row r="247" spans="3:8">
      <c r="C247" s="1"/>
      <c r="D247" s="9"/>
      <c r="H247" s="78"/>
    </row>
    <row r="248" spans="3:8">
      <c r="C248" s="1"/>
      <c r="D248" s="9"/>
      <c r="H248" s="78"/>
    </row>
    <row r="249" spans="3:8">
      <c r="C249" s="1"/>
      <c r="D249" s="9"/>
      <c r="H249" s="78"/>
    </row>
    <row r="250" spans="3:8">
      <c r="C250" s="1"/>
      <c r="D250" s="9"/>
      <c r="H250" s="78"/>
    </row>
    <row r="251" spans="3:8">
      <c r="C251" s="1"/>
      <c r="D251" s="9"/>
      <c r="H251" s="78"/>
    </row>
    <row r="252" spans="3:8">
      <c r="C252" s="1"/>
      <c r="D252" s="9"/>
      <c r="H252" s="78"/>
    </row>
    <row r="253" spans="3:8">
      <c r="C253" s="1"/>
      <c r="D253" s="9"/>
      <c r="H253" s="78"/>
    </row>
    <row r="254" spans="3:8">
      <c r="C254" s="1"/>
      <c r="D254" s="9"/>
      <c r="H254" s="78"/>
    </row>
    <row r="255" spans="3:8">
      <c r="C255" s="1"/>
      <c r="D255" s="9"/>
      <c r="H255" s="78"/>
    </row>
    <row r="256" spans="3:8">
      <c r="C256" s="1"/>
      <c r="D256" s="9"/>
      <c r="H256" s="78"/>
    </row>
    <row r="257" spans="3:8">
      <c r="C257" s="1"/>
      <c r="D257" s="9"/>
      <c r="H257" s="78"/>
    </row>
    <row r="258" spans="3:8">
      <c r="C258" s="1"/>
      <c r="D258" s="9"/>
      <c r="H258" s="78"/>
    </row>
    <row r="259" spans="3:8">
      <c r="C259" s="1"/>
      <c r="D259" s="9"/>
      <c r="H259" s="78"/>
    </row>
    <row r="260" spans="3:8">
      <c r="C260" s="1"/>
      <c r="D260" s="9"/>
      <c r="H260" s="78"/>
    </row>
    <row r="261" spans="3:8">
      <c r="C261" s="1"/>
      <c r="D261" s="9"/>
      <c r="H261" s="78"/>
    </row>
    <row r="262" spans="3:8">
      <c r="C262" s="1"/>
      <c r="D262" s="9"/>
      <c r="H262" s="78"/>
    </row>
    <row r="263" spans="3:8">
      <c r="C263" s="1"/>
      <c r="D263" s="9"/>
      <c r="H263" s="78"/>
    </row>
    <row r="264" spans="3:8">
      <c r="C264" s="1"/>
      <c r="D264" s="9"/>
      <c r="H264" s="78"/>
    </row>
    <row r="265" spans="3:8">
      <c r="C265" s="1"/>
      <c r="D265" s="9"/>
      <c r="H265" s="78"/>
    </row>
    <row r="266" spans="3:8">
      <c r="C266" s="1"/>
      <c r="D266" s="9"/>
      <c r="H266" s="78"/>
    </row>
    <row r="267" spans="3:8">
      <c r="C267" s="1"/>
      <c r="D267" s="9"/>
      <c r="H267" s="78"/>
    </row>
    <row r="268" spans="3:8">
      <c r="C268" s="1"/>
      <c r="D268" s="9"/>
      <c r="H268" s="78"/>
    </row>
    <row r="269" spans="3:8">
      <c r="C269" s="1"/>
      <c r="D269" s="9"/>
      <c r="H269" s="78"/>
    </row>
    <row r="270" spans="3:8">
      <c r="C270" s="1"/>
      <c r="D270" s="9"/>
      <c r="H270" s="78"/>
    </row>
    <row r="271" spans="3:8">
      <c r="C271" s="1"/>
      <c r="D271" s="9"/>
      <c r="H271" s="78"/>
    </row>
    <row r="272" spans="3:8">
      <c r="C272" s="1"/>
      <c r="D272" s="9"/>
      <c r="H272" s="78"/>
    </row>
    <row r="273" spans="3:8">
      <c r="C273" s="1"/>
      <c r="D273" s="9"/>
      <c r="H273" s="78"/>
    </row>
    <row r="274" spans="3:8">
      <c r="C274" s="1"/>
      <c r="D274" s="9"/>
      <c r="H274" s="78"/>
    </row>
    <row r="275" spans="3:8">
      <c r="C275" s="1"/>
      <c r="D275" s="9"/>
      <c r="H275" s="78"/>
    </row>
    <row r="276" spans="3:8">
      <c r="C276" s="1"/>
      <c r="D276" s="9"/>
      <c r="H276" s="78"/>
    </row>
    <row r="277" spans="3:8">
      <c r="C277" s="1"/>
      <c r="D277" s="9"/>
      <c r="H277" s="78"/>
    </row>
    <row r="278" spans="3:8">
      <c r="C278" s="1"/>
      <c r="D278" s="9"/>
      <c r="H278" s="78"/>
    </row>
    <row r="279" spans="3:8">
      <c r="C279" s="1"/>
      <c r="D279" s="9"/>
      <c r="H279" s="78"/>
    </row>
    <row r="280" spans="3:8">
      <c r="C280" s="1"/>
      <c r="D280" s="9"/>
      <c r="H280" s="78"/>
    </row>
    <row r="281" spans="3:8">
      <c r="C281" s="1"/>
      <c r="D281" s="9"/>
      <c r="H281" s="78"/>
    </row>
    <row r="282" spans="3:8">
      <c r="C282" s="1"/>
      <c r="D282" s="9"/>
      <c r="H282" s="78"/>
    </row>
    <row r="283" spans="3:8">
      <c r="C283" s="1"/>
      <c r="D283" s="9"/>
      <c r="H283" s="78"/>
    </row>
    <row r="284" spans="3:8">
      <c r="C284" s="1"/>
      <c r="D284" s="9"/>
      <c r="H284" s="78"/>
    </row>
    <row r="285" spans="3:8">
      <c r="C285" s="1"/>
      <c r="D285" s="9"/>
      <c r="H285" s="78"/>
    </row>
    <row r="286" spans="3:8">
      <c r="C286" s="1"/>
      <c r="D286" s="9"/>
      <c r="H286" s="78"/>
    </row>
    <row r="287" spans="3:8">
      <c r="C287" s="1"/>
      <c r="D287" s="9"/>
      <c r="H287" s="78"/>
    </row>
    <row r="288" spans="3:8">
      <c r="C288" s="1"/>
      <c r="D288" s="9"/>
      <c r="H288" s="78"/>
    </row>
    <row r="289" spans="3:8">
      <c r="C289" s="1"/>
      <c r="D289" s="9"/>
      <c r="H289" s="78"/>
    </row>
    <row r="290" spans="3:8">
      <c r="C290" s="1"/>
      <c r="D290" s="9"/>
      <c r="H290" s="78"/>
    </row>
    <row r="291" spans="3:8">
      <c r="C291" s="1"/>
      <c r="D291" s="9"/>
      <c r="H291" s="78"/>
    </row>
    <row r="292" spans="3:8">
      <c r="C292" s="1"/>
      <c r="D292" s="9"/>
      <c r="H292" s="78"/>
    </row>
    <row r="293" spans="3:8">
      <c r="C293" s="1"/>
      <c r="D293" s="9"/>
      <c r="H293" s="78"/>
    </row>
    <row r="294" spans="3:8">
      <c r="C294" s="1"/>
      <c r="D294" s="9"/>
      <c r="H294" s="78"/>
    </row>
    <row r="295" spans="3:8">
      <c r="C295" s="1"/>
      <c r="D295" s="9"/>
      <c r="H295" s="78"/>
    </row>
    <row r="296" spans="3:8">
      <c r="C296" s="1"/>
      <c r="D296" s="9"/>
      <c r="H296" s="78"/>
    </row>
    <row r="297" spans="3:8">
      <c r="C297" s="1"/>
      <c r="D297" s="9"/>
      <c r="H297" s="78"/>
    </row>
    <row r="298" spans="3:8">
      <c r="C298" s="1"/>
      <c r="D298" s="9"/>
      <c r="H298" s="78"/>
    </row>
    <row r="299" spans="3:8">
      <c r="C299" s="1"/>
      <c r="D299" s="9"/>
      <c r="H299" s="78"/>
    </row>
    <row r="300" spans="3:8">
      <c r="C300" s="1"/>
      <c r="D300" s="9"/>
      <c r="H300" s="78"/>
    </row>
    <row r="301" spans="3:8">
      <c r="C301" s="1"/>
      <c r="D301" s="9"/>
      <c r="H301" s="78"/>
    </row>
    <row r="302" spans="3:8">
      <c r="C302" s="1"/>
      <c r="D302" s="9"/>
      <c r="H302" s="78"/>
    </row>
    <row r="303" spans="3:8">
      <c r="C303" s="1"/>
      <c r="D303" s="9"/>
      <c r="H303" s="78"/>
    </row>
    <row r="304" spans="3:8">
      <c r="C304" s="1"/>
      <c r="D304" s="9"/>
      <c r="H304" s="78"/>
    </row>
    <row r="305" spans="3:8">
      <c r="C305" s="1"/>
      <c r="D305" s="9"/>
      <c r="H305" s="78"/>
    </row>
    <row r="306" spans="3:8">
      <c r="C306" s="1"/>
      <c r="D306" s="9"/>
      <c r="H306" s="78"/>
    </row>
    <row r="307" spans="3:8">
      <c r="C307" s="1"/>
      <c r="D307" s="9"/>
      <c r="H307" s="78"/>
    </row>
  </sheetData>
  <phoneticPr fontId="4" type="noConversion"/>
  <pageMargins left="0.4" right="0.4" top="0.4" bottom="0.4" header="0" footer="0"/>
  <pageSetup scale="6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Dashboard adjustments</vt:lpstr>
      <vt:lpstr>'Dashboard adjustments'!Print_Area</vt:lpstr>
    </vt:vector>
  </TitlesOfParts>
  <Company>Northeast Utilities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K Evans</dc:creator>
  <cp:lastModifiedBy>Kevin Delaney</cp:lastModifiedBy>
  <cp:lastPrinted>2020-03-19T12:59:07Z</cp:lastPrinted>
  <dcterms:created xsi:type="dcterms:W3CDTF">2016-02-29T12:31:27Z</dcterms:created>
  <dcterms:modified xsi:type="dcterms:W3CDTF">2020-03-19T13:19:05Z</dcterms:modified>
</cp:coreProperties>
</file>