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Cemetery/"/>
    </mc:Choice>
  </mc:AlternateContent>
  <xr:revisionPtr revIDLastSave="247" documentId="11_ACC79ED12D62FF1E6C870EA8591C4B4272E0B919" xr6:coauthVersionLast="47" xr6:coauthVersionMax="47" xr10:uidLastSave="{E4DDFD23-0102-4B49-BAE9-E6EE4A93C2EE}"/>
  <bookViews>
    <workbookView xWindow="-120" yWindow="-120" windowWidth="29040" windowHeight="15840" xr2:uid="{00000000-000D-0000-FFFF-FFFF00000000}"/>
  </bookViews>
  <sheets>
    <sheet name="Summary" sheetId="2" r:id="rId1"/>
    <sheet name="Raw 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I11" i="2"/>
  <c r="G11" i="2"/>
  <c r="C11" i="2"/>
  <c r="K11" i="2" s="1"/>
  <c r="E19" i="2" l="1"/>
  <c r="I18" i="2"/>
  <c r="G18" i="2"/>
  <c r="C18" i="2"/>
  <c r="I17" i="2"/>
  <c r="G17" i="2"/>
  <c r="C17" i="2"/>
  <c r="C10" i="2"/>
  <c r="G10" i="2"/>
  <c r="I10" i="2"/>
  <c r="C12" i="2"/>
  <c r="G12" i="2"/>
  <c r="I12" i="2"/>
  <c r="C13" i="2"/>
  <c r="G13" i="2"/>
  <c r="I13" i="2"/>
  <c r="I9" i="2"/>
  <c r="G9" i="2"/>
  <c r="E25" i="2" s="1"/>
  <c r="E31" i="2" s="1"/>
  <c r="C9" i="2"/>
  <c r="A4" i="2"/>
  <c r="E14" i="2"/>
  <c r="K13" i="2" l="1"/>
  <c r="K12" i="2"/>
  <c r="K9" i="2"/>
  <c r="K10" i="2"/>
  <c r="K17" i="2"/>
  <c r="G19" i="2"/>
  <c r="I19" i="2"/>
  <c r="K18" i="2"/>
  <c r="C19" i="2"/>
  <c r="I14" i="2"/>
  <c r="E21" i="2"/>
  <c r="G14" i="2"/>
  <c r="E32" i="2" s="1"/>
  <c r="C14" i="2"/>
  <c r="I21" i="2" l="1"/>
  <c r="K19" i="2"/>
  <c r="L19" i="2" s="1"/>
  <c r="G21" i="2"/>
  <c r="G22" i="2" s="1"/>
  <c r="C21" i="2"/>
  <c r="C22" i="2" s="1"/>
  <c r="K14" i="2"/>
  <c r="K21" i="2" l="1"/>
  <c r="K22" i="2" s="1"/>
  <c r="L14" i="2"/>
  <c r="L21" i="2" l="1"/>
</calcChain>
</file>

<file path=xl/sharedStrings.xml><?xml version="1.0" encoding="utf-8"?>
<sst xmlns="http://schemas.openxmlformats.org/spreadsheetml/2006/main" count="82" uniqueCount="62">
  <si>
    <t>Active</t>
  </si>
  <si>
    <t>Account</t>
  </si>
  <si>
    <t>Description</t>
  </si>
  <si>
    <t>Account Type</t>
  </si>
  <si>
    <t>Uncommitted Balance</t>
  </si>
  <si>
    <t>Budget</t>
  </si>
  <si>
    <t>YTD Transactions</t>
  </si>
  <si>
    <t>Balance</t>
  </si>
  <si>
    <t>Encumbrance</t>
  </si>
  <si>
    <t>Budget Balance</t>
  </si>
  <si>
    <t>Pre Encumbrance</t>
  </si>
  <si>
    <t>Pending Invoices</t>
  </si>
  <si>
    <t>Budget Control Group</t>
  </si>
  <si>
    <t>Cemetery Account</t>
  </si>
  <si>
    <t>EXPENDITURE</t>
  </si>
  <si>
    <t>001.10.1013.0.51305.00000</t>
  </si>
  <si>
    <t>Commission Secretaries</t>
  </si>
  <si>
    <t>001.10.1013.0.52010.00000</t>
  </si>
  <si>
    <t>Worker's Compensation</t>
  </si>
  <si>
    <t>001.10.1013.0.52100.00000</t>
  </si>
  <si>
    <t>Social Security</t>
  </si>
  <si>
    <t>001.10.1013.0.53814.00000</t>
  </si>
  <si>
    <t>Contractual Services</t>
  </si>
  <si>
    <t>Receipts</t>
  </si>
  <si>
    <t>Expenditures</t>
  </si>
  <si>
    <t xml:space="preserve">     Commission Secretary</t>
  </si>
  <si>
    <t xml:space="preserve">     Contractual Services</t>
  </si>
  <si>
    <t>Beginning</t>
  </si>
  <si>
    <t>Ending</t>
  </si>
  <si>
    <t>GRAND TOTAL</t>
  </si>
  <si>
    <t>Expenditure Details:</t>
  </si>
  <si>
    <t>Town of Berlin</t>
  </si>
  <si>
    <t xml:space="preserve">     Cemetery Account</t>
  </si>
  <si>
    <t>Annual Cemetery Report</t>
  </si>
  <si>
    <t>100.10.1013.0.53247.00000</t>
  </si>
  <si>
    <t>100.10.1013.0.53247.00769</t>
  </si>
  <si>
    <t>Dunham Cemetery</t>
  </si>
  <si>
    <t>001.10.1013.0.53219.00000</t>
  </si>
  <si>
    <t>Operating Materials</t>
  </si>
  <si>
    <t>001.10.1013.0.53245.00000</t>
  </si>
  <si>
    <t>Maintenance &amp; Repair</t>
  </si>
  <si>
    <t xml:space="preserve">     Maintenance &amp; Repair</t>
  </si>
  <si>
    <t xml:space="preserve">     Operating Materials</t>
  </si>
  <si>
    <t xml:space="preserve">     Dunham Cemetery</t>
  </si>
  <si>
    <t>Distinctive Gardens &amp; Tree Care, LLC</t>
  </si>
  <si>
    <t>New Britain Fence Company</t>
  </si>
  <si>
    <t>Encumbrance Details:</t>
  </si>
  <si>
    <r>
      <t>General Fund</t>
    </r>
    <r>
      <rPr>
        <sz val="11"/>
        <color theme="1"/>
        <rFont val="Calibri"/>
        <family val="2"/>
        <scheme val="minor"/>
      </rPr>
      <t xml:space="preserve">  (lapses at year-end)</t>
    </r>
  </si>
  <si>
    <r>
      <rPr>
        <b/>
        <u/>
        <sz val="11"/>
        <color theme="1"/>
        <rFont val="Calibri"/>
        <family val="2"/>
        <scheme val="minor"/>
      </rPr>
      <t>Special Revenue Fund</t>
    </r>
    <r>
      <rPr>
        <sz val="11"/>
        <color theme="1"/>
        <rFont val="Calibri"/>
        <family val="2"/>
        <scheme val="minor"/>
      </rPr>
      <t xml:space="preserve">  (does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lapse at year-end)</t>
    </r>
  </si>
  <si>
    <t>001.10.1013.0.53221.00000</t>
  </si>
  <si>
    <t>Fencing</t>
  </si>
  <si>
    <t xml:space="preserve">     Fencing</t>
  </si>
  <si>
    <t>Replace fence at Christian Ln Cemetery</t>
  </si>
  <si>
    <t>SiteOne Landscape Supply</t>
  </si>
  <si>
    <t>Grass seed, fertilizer &amp; straw</t>
  </si>
  <si>
    <t>Fiscal Year 2022-23</t>
  </si>
  <si>
    <t>Beyond the Graves</t>
  </si>
  <si>
    <t>Tree work at Ledge Cemetery</t>
  </si>
  <si>
    <t>Headstone repairs</t>
  </si>
  <si>
    <t>East Hartford Sand &amp; Gravel</t>
  </si>
  <si>
    <t>Topsoil at Ledge Cemetery</t>
  </si>
  <si>
    <t>Commission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</si>
</sst>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;[Red]\-\(&quot;$&quot;#,##0.00\)"/>
    <numFmt numFmtId="165" formatCode="&quot;$&quot;#,##0.00"/>
    <numFmt numFmtId="166" formatCode="mmm\ dd\,\ yyyy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3" fillId="0" borderId="0" xfId="0" applyFont="1" applyAlignment="1">
      <alignment horizontal="center"/>
    </xf>
    <xf numFmtId="165" fontId="0" fillId="0" borderId="2" xfId="0" applyNumberFormat="1" applyBorder="1"/>
    <xf numFmtId="0" fontId="1" fillId="2" borderId="0" xfId="0" applyFont="1" applyFill="1"/>
    <xf numFmtId="165" fontId="1" fillId="2" borderId="1" xfId="0" applyNumberFormat="1" applyFont="1" applyFill="1" applyBorder="1"/>
    <xf numFmtId="0" fontId="4" fillId="0" borderId="0" xfId="0" applyFont="1"/>
    <xf numFmtId="166" fontId="5" fillId="0" borderId="0" xfId="0" applyNumberFormat="1" applyFont="1" applyAlignment="1">
      <alignment horizontal="left"/>
    </xf>
    <xf numFmtId="0" fontId="6" fillId="0" borderId="0" xfId="0" applyFont="1"/>
    <xf numFmtId="165" fontId="0" fillId="0" borderId="1" xfId="0" applyNumberFormat="1" applyBorder="1"/>
    <xf numFmtId="0" fontId="1" fillId="0" borderId="0" xfId="0" quotePrefix="1" applyFont="1"/>
    <xf numFmtId="43" fontId="0" fillId="0" borderId="0" xfId="1" applyFont="1"/>
    <xf numFmtId="0" fontId="0" fillId="0" borderId="0" xfId="0"/>
    <xf numFmtId="164" fontId="0" fillId="0" borderId="0" xfId="0" applyNumberFormat="1"/>
    <xf numFmtId="168" fontId="0" fillId="0" borderId="0" xfId="1" applyNumberFormat="1" applyFont="1"/>
    <xf numFmtId="43" fontId="7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showGridLines="0" tabSelected="1" workbookViewId="0"/>
  </sheetViews>
  <sheetFormatPr defaultRowHeight="15" x14ac:dyDescent="0.25"/>
  <cols>
    <col min="1" max="1" width="22.42578125" bestFit="1" customWidth="1"/>
    <col min="2" max="2" width="2.7109375" customWidth="1"/>
    <col min="3" max="3" width="10.7109375" style="4" customWidth="1"/>
    <col min="4" max="4" width="2.7109375" customWidth="1"/>
    <col min="5" max="5" width="10" style="4" bestFit="1" customWidth="1"/>
    <col min="6" max="6" width="2.7109375" customWidth="1"/>
    <col min="7" max="7" width="12.7109375" bestFit="1" customWidth="1"/>
    <col min="8" max="8" width="2.7109375" customWidth="1"/>
    <col min="9" max="9" width="12.7109375" bestFit="1" customWidth="1"/>
    <col min="10" max="10" width="2.7109375" customWidth="1"/>
    <col min="11" max="11" width="10" bestFit="1" customWidth="1"/>
  </cols>
  <sheetData>
    <row r="1" spans="1:12" ht="21" x14ac:dyDescent="0.35">
      <c r="A1" s="12" t="s">
        <v>31</v>
      </c>
    </row>
    <row r="2" spans="1:12" ht="21" x14ac:dyDescent="0.35">
      <c r="A2" s="12" t="s">
        <v>33</v>
      </c>
    </row>
    <row r="3" spans="1:12" ht="21" x14ac:dyDescent="0.35">
      <c r="A3" s="12" t="s">
        <v>55</v>
      </c>
    </row>
    <row r="4" spans="1:12" ht="15.75" x14ac:dyDescent="0.25">
      <c r="A4" s="13" t="str">
        <f ca="1">"As of: "&amp;TEXT(NOW(),"mmm dd, yyyy")</f>
        <v>As of: Aug 02, 2023</v>
      </c>
    </row>
    <row r="6" spans="1:12" x14ac:dyDescent="0.25">
      <c r="C6" s="5" t="s">
        <v>27</v>
      </c>
      <c r="K6" s="5" t="s">
        <v>28</v>
      </c>
    </row>
    <row r="7" spans="1:12" x14ac:dyDescent="0.25">
      <c r="B7" s="3"/>
      <c r="C7" s="6" t="s">
        <v>5</v>
      </c>
      <c r="D7" s="3"/>
      <c r="E7" s="6" t="s">
        <v>23</v>
      </c>
      <c r="F7" s="6"/>
      <c r="G7" s="6" t="s">
        <v>24</v>
      </c>
      <c r="H7" s="3"/>
      <c r="I7" s="6" t="s">
        <v>8</v>
      </c>
      <c r="J7" s="3"/>
      <c r="K7" s="6" t="s">
        <v>5</v>
      </c>
    </row>
    <row r="8" spans="1:12" x14ac:dyDescent="0.25">
      <c r="A8" s="7" t="s">
        <v>47</v>
      </c>
      <c r="B8" s="1"/>
      <c r="D8" s="1"/>
      <c r="F8" s="1"/>
      <c r="H8" s="1"/>
      <c r="J8" s="1"/>
    </row>
    <row r="9" spans="1:12" x14ac:dyDescent="0.25">
      <c r="A9" s="1" t="s">
        <v>25</v>
      </c>
      <c r="B9" s="1"/>
      <c r="C9" s="4">
        <f>SUMIF('Raw Data'!$A$2:$A$13,Summary!$A9,'Raw Data'!$G$2:$G$13)</f>
        <v>1410</v>
      </c>
      <c r="D9" s="1"/>
      <c r="F9" s="1"/>
      <c r="G9" s="4">
        <f>SUMIF('Raw Data'!$A$2:$A$13,Summary!$A9,'Raw Data'!$H$2:$H$13)</f>
        <v>1404.39</v>
      </c>
      <c r="H9" s="1"/>
      <c r="I9" s="4">
        <f>SUMIF('Raw Data'!$A$2:$A$13,Summary!$A9,'Raw Data'!$J$2:$J$13)</f>
        <v>0</v>
      </c>
      <c r="J9" s="1"/>
      <c r="K9" s="4">
        <f>C9+E9-G9-I9</f>
        <v>5.6099999999999</v>
      </c>
    </row>
    <row r="10" spans="1:12" x14ac:dyDescent="0.25">
      <c r="A10" s="1" t="s">
        <v>26</v>
      </c>
      <c r="B10" s="1"/>
      <c r="C10" s="4">
        <f>SUMIF('Raw Data'!$A$2:$A$13,Summary!$A10,'Raw Data'!$G$2:$G$13)</f>
        <v>20000</v>
      </c>
      <c r="D10" s="1"/>
      <c r="F10" s="1"/>
      <c r="G10" s="4">
        <f>SUMIF('Raw Data'!$A$2:$A$13,Summary!$A10,'Raw Data'!$H$2:$H$13)</f>
        <v>18142.5</v>
      </c>
      <c r="H10" s="1"/>
      <c r="I10" s="4">
        <f>SUMIF('Raw Data'!$A$2:$A$13,Summary!$A10,'Raw Data'!$J$2:$J$13)</f>
        <v>0</v>
      </c>
      <c r="J10" s="1"/>
      <c r="K10" s="4">
        <f>C10+E10-G10-I10</f>
        <v>1857.5</v>
      </c>
    </row>
    <row r="11" spans="1:12" x14ac:dyDescent="0.25">
      <c r="A11" s="1" t="s">
        <v>51</v>
      </c>
      <c r="B11" s="1"/>
      <c r="C11" s="4">
        <f>SUMIF('Raw Data'!$A$2:$A$13,Summary!$A11,'Raw Data'!$G$2:$G$13)</f>
        <v>7800</v>
      </c>
      <c r="D11" s="1"/>
      <c r="F11" s="1"/>
      <c r="G11" s="4">
        <f>SUMIF('Raw Data'!$A$2:$A$13,Summary!$A11,'Raw Data'!$H$2:$H$13)</f>
        <v>7693</v>
      </c>
      <c r="H11" s="1"/>
      <c r="I11" s="4">
        <f>SUMIF('Raw Data'!$A$2:$A$13,Summary!$A11,'Raw Data'!$J$2:$J$13)</f>
        <v>0</v>
      </c>
      <c r="J11" s="1"/>
      <c r="K11" s="4">
        <f t="shared" ref="K11" si="0">C11+E11-G11-I11</f>
        <v>107</v>
      </c>
    </row>
    <row r="12" spans="1:12" x14ac:dyDescent="0.25">
      <c r="A12" s="1" t="s">
        <v>41</v>
      </c>
      <c r="B12" s="1"/>
      <c r="C12" s="4">
        <f>SUMIF('Raw Data'!$A$2:$A$13,Summary!$A12,'Raw Data'!$G$2:$G$13)</f>
        <v>2200</v>
      </c>
      <c r="D12" s="1"/>
      <c r="F12" s="1"/>
      <c r="G12" s="4">
        <f>SUMIF('Raw Data'!$A$2:$A$13,Summary!$A12,'Raw Data'!$H$2:$H$13)</f>
        <v>2094.4299999999998</v>
      </c>
      <c r="H12" s="1"/>
      <c r="I12" s="4">
        <f>SUMIF('Raw Data'!$A$2:$A$13,Summary!$A12,'Raw Data'!$J$2:$J$13)</f>
        <v>0</v>
      </c>
      <c r="J12" s="1"/>
      <c r="K12" s="4">
        <f>C12+E12-G12-I12</f>
        <v>105.57000000000016</v>
      </c>
    </row>
    <row r="13" spans="1:12" x14ac:dyDescent="0.25">
      <c r="A13" s="1" t="s">
        <v>42</v>
      </c>
      <c r="B13" s="1"/>
      <c r="C13" s="4">
        <f>SUMIF('Raw Data'!$A$2:$A$13,Summary!$A13,'Raw Data'!$G$2:$G$13)</f>
        <v>2325</v>
      </c>
      <c r="D13" s="1"/>
      <c r="F13" s="1"/>
      <c r="G13" s="4">
        <f>SUMIF('Raw Data'!$A$2:$A$13,Summary!$A13,'Raw Data'!$H$2:$H$13)</f>
        <v>0</v>
      </c>
      <c r="H13" s="1"/>
      <c r="I13" s="4">
        <f>SUMIF('Raw Data'!$A$2:$A$13,Summary!$A13,'Raw Data'!$J$2:$J$13)</f>
        <v>0</v>
      </c>
      <c r="J13" s="1"/>
      <c r="K13" s="4">
        <f>C13+E13-G13-I13</f>
        <v>2325</v>
      </c>
    </row>
    <row r="14" spans="1:12" x14ac:dyDescent="0.25">
      <c r="A14" s="1"/>
      <c r="B14" s="1"/>
      <c r="C14" s="9">
        <f>SUM(C8:C13)</f>
        <v>33735</v>
      </c>
      <c r="D14" s="1"/>
      <c r="E14" s="9">
        <f>SUM(E8:E13)</f>
        <v>0</v>
      </c>
      <c r="F14" s="1"/>
      <c r="G14" s="9">
        <f>SUM(G8:G13)</f>
        <v>29334.32</v>
      </c>
      <c r="H14" s="1"/>
      <c r="I14" s="9">
        <f>SUM(I8:I13)</f>
        <v>0</v>
      </c>
      <c r="J14" s="1"/>
      <c r="K14" s="9">
        <f>SUM(K8:K13)</f>
        <v>4400.68</v>
      </c>
      <c r="L14" s="8" t="str">
        <f>IF(K14=(C14+E14-G14-I14),"","ERROR")</f>
        <v/>
      </c>
    </row>
    <row r="15" spans="1:12" x14ac:dyDescent="0.25">
      <c r="A15" s="1"/>
      <c r="B15" s="1"/>
      <c r="D15" s="1"/>
      <c r="F15" s="1"/>
      <c r="H15" s="1"/>
      <c r="J15" s="1"/>
    </row>
    <row r="16" spans="1:12" x14ac:dyDescent="0.25">
      <c r="A16" s="16" t="s">
        <v>48</v>
      </c>
      <c r="B16" s="1"/>
      <c r="D16" s="1"/>
      <c r="F16" s="1"/>
      <c r="H16" s="1"/>
      <c r="J16" s="1"/>
    </row>
    <row r="17" spans="1:12" x14ac:dyDescent="0.25">
      <c r="A17" s="1" t="s">
        <v>32</v>
      </c>
      <c r="C17" s="4">
        <f>SUMIF('Raw Data'!$A$2:$A$13,Summary!$A17,'Raw Data'!$G$2:$G$13)</f>
        <v>8707</v>
      </c>
      <c r="D17" s="1"/>
      <c r="F17" s="1"/>
      <c r="G17" s="4">
        <f>SUMIF('Raw Data'!$A$2:$A$13,Summary!$A17,'Raw Data'!$H$2:$H$13)</f>
        <v>3707</v>
      </c>
      <c r="H17" s="1"/>
      <c r="I17" s="4">
        <f>SUMIF('Raw Data'!$A$2:$A$13,Summary!$A17,'Raw Data'!$J$2:$J$13)</f>
        <v>0</v>
      </c>
      <c r="J17" s="1"/>
      <c r="K17" s="4">
        <f t="shared" ref="K17:K18" si="1">C17+E17-G17-I17</f>
        <v>5000</v>
      </c>
    </row>
    <row r="18" spans="1:12" x14ac:dyDescent="0.25">
      <c r="A18" s="14" t="s">
        <v>43</v>
      </c>
      <c r="C18" s="4">
        <f>SUMIF('Raw Data'!$A$2:$A$13,Summary!$A18,'Raw Data'!$G$2:$G$13)</f>
        <v>10587.18</v>
      </c>
      <c r="D18" s="1"/>
      <c r="F18" s="1"/>
      <c r="G18" s="4">
        <f>SUMIF('Raw Data'!$A$2:$A$13,Summary!$A18,'Raw Data'!$H$2:$H$13)</f>
        <v>960</v>
      </c>
      <c r="H18" s="1"/>
      <c r="I18" s="4">
        <f>SUMIF('Raw Data'!$A$2:$A$13,Summary!$A18,'Raw Data'!$J$2:$J$13)</f>
        <v>0</v>
      </c>
      <c r="J18" s="1"/>
      <c r="K18" s="4">
        <f t="shared" si="1"/>
        <v>9627.18</v>
      </c>
    </row>
    <row r="19" spans="1:12" x14ac:dyDescent="0.25">
      <c r="B19" s="3"/>
      <c r="C19" s="9">
        <f>SUM(C17:C18)</f>
        <v>19294.18</v>
      </c>
      <c r="D19" s="3"/>
      <c r="E19" s="9">
        <f>SUM(E17:E18)</f>
        <v>0</v>
      </c>
      <c r="F19" s="3"/>
      <c r="G19" s="9">
        <f>SUM(G17:G18)</f>
        <v>4667</v>
      </c>
      <c r="H19" s="3"/>
      <c r="I19" s="9">
        <f>SUM(I17:I18)</f>
        <v>0</v>
      </c>
      <c r="J19" s="3"/>
      <c r="K19" s="9">
        <f>SUM(K17:K18)</f>
        <v>14627.18</v>
      </c>
      <c r="L19" s="8" t="str">
        <f>IF(K19=(C19+E19-G19),"","ERROR")</f>
        <v/>
      </c>
    </row>
    <row r="20" spans="1:12" x14ac:dyDescent="0.25">
      <c r="B20" s="1"/>
      <c r="D20" s="1"/>
      <c r="F20" s="1"/>
      <c r="H20" s="1"/>
      <c r="J20" s="1"/>
    </row>
    <row r="21" spans="1:12" ht="15.75" thickBot="1" x14ac:dyDescent="0.3">
      <c r="A21" s="10" t="s">
        <v>29</v>
      </c>
      <c r="B21" s="10"/>
      <c r="C21" s="11">
        <f>C19+C14</f>
        <v>53029.18</v>
      </c>
      <c r="D21" s="10"/>
      <c r="E21" s="11">
        <f>E19+E14</f>
        <v>0</v>
      </c>
      <c r="F21" s="10"/>
      <c r="G21" s="11">
        <f>G19+G14</f>
        <v>34001.32</v>
      </c>
      <c r="H21" s="10"/>
      <c r="I21" s="11">
        <f>I19+I14</f>
        <v>0</v>
      </c>
      <c r="J21" s="10"/>
      <c r="K21" s="11">
        <f>K19+K14</f>
        <v>19027.86</v>
      </c>
      <c r="L21" s="8" t="str">
        <f>IF(K21=(C21+E21-G21-I21),"","ERROR")</f>
        <v/>
      </c>
    </row>
    <row r="22" spans="1:12" ht="16.5" thickTop="1" x14ac:dyDescent="0.25">
      <c r="B22" s="3"/>
      <c r="C22" s="17">
        <f>C21-SUM('Raw Data'!G2:G11)</f>
        <v>0</v>
      </c>
      <c r="D22" s="3"/>
      <c r="F22" s="3"/>
      <c r="G22" s="20">
        <f>G21-SUM('Raw Data'!H2:H11)</f>
        <v>0</v>
      </c>
      <c r="H22" s="3"/>
      <c r="J22" s="3"/>
      <c r="K22" s="21">
        <f>K21-SUM('Raw Data'!K2:K11)</f>
        <v>0</v>
      </c>
    </row>
    <row r="23" spans="1:12" x14ac:dyDescent="0.25">
      <c r="A23" s="3" t="s">
        <v>30</v>
      </c>
      <c r="B23" s="1"/>
      <c r="D23" s="1"/>
      <c r="F23" s="1"/>
      <c r="H23" s="1"/>
      <c r="J23" s="1"/>
    </row>
    <row r="24" spans="1:12" x14ac:dyDescent="0.25">
      <c r="B24" s="1"/>
      <c r="D24" s="1"/>
      <c r="F24" s="1"/>
      <c r="H24" s="1"/>
      <c r="J24" s="1"/>
    </row>
    <row r="25" spans="1:12" s="18" customFormat="1" x14ac:dyDescent="0.25">
      <c r="A25" s="18" t="s">
        <v>61</v>
      </c>
      <c r="B25" s="1"/>
      <c r="C25" s="4"/>
      <c r="D25" s="1"/>
      <c r="E25" s="4">
        <f>G9</f>
        <v>1404.39</v>
      </c>
      <c r="F25" s="1"/>
      <c r="H25" s="1"/>
      <c r="J25" s="1"/>
    </row>
    <row r="26" spans="1:12" x14ac:dyDescent="0.25">
      <c r="A26" s="14" t="s">
        <v>44</v>
      </c>
      <c r="E26" s="4">
        <v>8542.5</v>
      </c>
      <c r="G26" t="s">
        <v>57</v>
      </c>
    </row>
    <row r="27" spans="1:12" s="18" customFormat="1" x14ac:dyDescent="0.25">
      <c r="A27" s="14" t="s">
        <v>56</v>
      </c>
      <c r="C27" s="4"/>
      <c r="E27" s="4">
        <v>9600</v>
      </c>
      <c r="G27" s="18" t="s">
        <v>58</v>
      </c>
    </row>
    <row r="28" spans="1:12" x14ac:dyDescent="0.25">
      <c r="A28" s="14" t="s">
        <v>45</v>
      </c>
      <c r="E28" s="4">
        <v>7693</v>
      </c>
      <c r="G28" t="s">
        <v>52</v>
      </c>
    </row>
    <row r="29" spans="1:12" x14ac:dyDescent="0.25">
      <c r="A29" s="14" t="s">
        <v>53</v>
      </c>
      <c r="E29" s="4">
        <v>974.43</v>
      </c>
      <c r="G29" t="s">
        <v>54</v>
      </c>
    </row>
    <row r="30" spans="1:12" x14ac:dyDescent="0.25">
      <c r="A30" s="14" t="s">
        <v>59</v>
      </c>
      <c r="E30" s="4">
        <v>1120</v>
      </c>
      <c r="G30" t="s">
        <v>60</v>
      </c>
    </row>
    <row r="31" spans="1:12" ht="15.75" thickBot="1" x14ac:dyDescent="0.3">
      <c r="E31" s="15">
        <f>SUM(E25:E30)</f>
        <v>29334.32</v>
      </c>
    </row>
    <row r="32" spans="1:12" ht="15.75" thickTop="1" x14ac:dyDescent="0.25">
      <c r="E32" s="20">
        <f>E31-G14</f>
        <v>0</v>
      </c>
    </row>
    <row r="33" spans="1:5" x14ac:dyDescent="0.25">
      <c r="A33" s="3" t="s">
        <v>46</v>
      </c>
    </row>
    <row r="35" spans="1:5" x14ac:dyDescent="0.25">
      <c r="A35" s="14"/>
    </row>
    <row r="36" spans="1:5" ht="15.75" thickBot="1" x14ac:dyDescent="0.3">
      <c r="E36" s="15">
        <f>SUM(E35:E35)</f>
        <v>0</v>
      </c>
    </row>
    <row r="37" spans="1:5" ht="15.75" thickTop="1" x14ac:dyDescent="0.25"/>
    <row r="39" spans="1:5" x14ac:dyDescent="0.25">
      <c r="A39" s="1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workbookViewId="0">
      <selection activeCell="B15" sqref="B15:B23"/>
    </sheetView>
  </sheetViews>
  <sheetFormatPr defaultRowHeight="15" outlineLevelCol="1" x14ac:dyDescent="0.25"/>
  <cols>
    <col min="1" max="1" width="21.5703125" bestFit="1" customWidth="1" outlineLevel="1"/>
    <col min="2" max="2" width="6.5703125" bestFit="1" customWidth="1"/>
    <col min="3" max="3" width="24.28515625" bestFit="1" customWidth="1"/>
    <col min="4" max="4" width="30.5703125" bestFit="1" customWidth="1"/>
    <col min="5" max="5" width="13.140625" bestFit="1" customWidth="1"/>
    <col min="6" max="6" width="20.7109375" bestFit="1" customWidth="1"/>
    <col min="7" max="7" width="10" bestFit="1" customWidth="1"/>
    <col min="8" max="8" width="15.85546875" bestFit="1" customWidth="1"/>
    <col min="9" max="9" width="10" bestFit="1" customWidth="1"/>
    <col min="10" max="10" width="12.85546875" bestFit="1" customWidth="1"/>
    <col min="11" max="11" width="14.7109375" bestFit="1" customWidth="1"/>
    <col min="12" max="12" width="16.42578125" bestFit="1" customWidth="1"/>
    <col min="13" max="13" width="16.140625" bestFit="1" customWidth="1"/>
    <col min="14" max="14" width="20.42578125" bestFit="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t="s">
        <v>12</v>
      </c>
    </row>
    <row r="2" spans="1:14" s="14" customFormat="1" x14ac:dyDescent="0.25">
      <c r="A2" s="14" t="s">
        <v>32</v>
      </c>
      <c r="B2" s="14" t="b">
        <v>1</v>
      </c>
      <c r="C2" s="18" t="s">
        <v>34</v>
      </c>
      <c r="D2" s="18" t="s">
        <v>13</v>
      </c>
      <c r="E2" s="18" t="s">
        <v>14</v>
      </c>
      <c r="F2" s="19">
        <v>5000</v>
      </c>
      <c r="G2" s="19">
        <v>8707</v>
      </c>
      <c r="H2" s="19">
        <v>3707</v>
      </c>
      <c r="I2" s="19">
        <v>5000</v>
      </c>
      <c r="J2" s="19">
        <v>0</v>
      </c>
      <c r="K2" s="19">
        <v>5000</v>
      </c>
      <c r="L2" s="19">
        <v>0</v>
      </c>
      <c r="M2" s="19">
        <v>0</v>
      </c>
    </row>
    <row r="3" spans="1:14" s="14" customFormat="1" x14ac:dyDescent="0.25">
      <c r="A3" s="14" t="s">
        <v>43</v>
      </c>
      <c r="B3" s="14" t="b">
        <v>1</v>
      </c>
      <c r="C3" s="18" t="s">
        <v>35</v>
      </c>
      <c r="D3" s="18" t="s">
        <v>36</v>
      </c>
      <c r="E3" s="18" t="s">
        <v>14</v>
      </c>
      <c r="F3" s="19">
        <v>9627.18</v>
      </c>
      <c r="G3" s="19">
        <v>10587.18</v>
      </c>
      <c r="H3" s="19">
        <v>960</v>
      </c>
      <c r="I3" s="19">
        <v>9627.18</v>
      </c>
      <c r="J3" s="19">
        <v>0</v>
      </c>
      <c r="K3" s="19">
        <v>9627.18</v>
      </c>
      <c r="L3" s="19">
        <v>0</v>
      </c>
      <c r="M3" s="19">
        <v>0</v>
      </c>
    </row>
    <row r="5" spans="1:14" s="14" customFormat="1" x14ac:dyDescent="0.25">
      <c r="A5" s="1" t="s">
        <v>25</v>
      </c>
      <c r="B5" s="14" t="b">
        <v>1</v>
      </c>
      <c r="C5" s="18" t="s">
        <v>15</v>
      </c>
      <c r="D5" s="18" t="s">
        <v>16</v>
      </c>
      <c r="E5" s="18" t="s">
        <v>14</v>
      </c>
      <c r="F5" s="19">
        <v>0</v>
      </c>
      <c r="G5" s="19">
        <v>1300</v>
      </c>
      <c r="H5" s="19">
        <v>1300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</row>
    <row r="6" spans="1:14" s="14" customFormat="1" x14ac:dyDescent="0.25">
      <c r="A6" s="1" t="s">
        <v>25</v>
      </c>
      <c r="B6" s="14" t="b">
        <v>1</v>
      </c>
      <c r="C6" s="18" t="s">
        <v>17</v>
      </c>
      <c r="D6" s="18" t="s">
        <v>18</v>
      </c>
      <c r="E6" s="18" t="s">
        <v>14</v>
      </c>
      <c r="F6" s="19">
        <v>4.0599999999999996</v>
      </c>
      <c r="G6" s="19">
        <v>9</v>
      </c>
      <c r="H6" s="19">
        <v>4.9400000000000004</v>
      </c>
      <c r="I6" s="19">
        <v>4.0599999999999996</v>
      </c>
      <c r="J6" s="19">
        <v>0</v>
      </c>
      <c r="K6" s="19">
        <v>4.0599999999999996</v>
      </c>
      <c r="L6" s="19">
        <v>0</v>
      </c>
      <c r="M6" s="19">
        <v>0</v>
      </c>
    </row>
    <row r="7" spans="1:14" s="14" customFormat="1" x14ac:dyDescent="0.25">
      <c r="A7" s="1" t="s">
        <v>25</v>
      </c>
      <c r="B7" s="14" t="b">
        <v>1</v>
      </c>
      <c r="C7" s="18" t="s">
        <v>19</v>
      </c>
      <c r="D7" s="18" t="s">
        <v>20</v>
      </c>
      <c r="E7" s="18" t="s">
        <v>14</v>
      </c>
      <c r="F7" s="19">
        <v>1.55</v>
      </c>
      <c r="G7" s="19">
        <v>101</v>
      </c>
      <c r="H7" s="19">
        <v>99.45</v>
      </c>
      <c r="I7" s="19">
        <v>1.55</v>
      </c>
      <c r="J7" s="19">
        <v>0</v>
      </c>
      <c r="K7" s="19">
        <v>1.55</v>
      </c>
      <c r="L7" s="19">
        <v>0</v>
      </c>
      <c r="M7" s="19">
        <v>0</v>
      </c>
    </row>
    <row r="8" spans="1:14" s="14" customFormat="1" x14ac:dyDescent="0.25">
      <c r="A8" s="1" t="s">
        <v>42</v>
      </c>
      <c r="B8" s="14" t="b">
        <v>1</v>
      </c>
      <c r="C8" s="18" t="s">
        <v>37</v>
      </c>
      <c r="D8" s="18" t="s">
        <v>38</v>
      </c>
      <c r="E8" s="18" t="s">
        <v>14</v>
      </c>
      <c r="F8" s="19">
        <v>2325</v>
      </c>
      <c r="G8" s="19">
        <v>2325</v>
      </c>
      <c r="H8" s="19">
        <v>0</v>
      </c>
      <c r="I8" s="19">
        <v>2325</v>
      </c>
      <c r="J8" s="19">
        <v>0</v>
      </c>
      <c r="K8" s="19">
        <v>2325</v>
      </c>
      <c r="L8" s="19">
        <v>0</v>
      </c>
      <c r="M8" s="19">
        <v>0</v>
      </c>
    </row>
    <row r="9" spans="1:14" s="14" customFormat="1" x14ac:dyDescent="0.25">
      <c r="A9" s="1" t="s">
        <v>51</v>
      </c>
      <c r="B9" s="14" t="b">
        <v>1</v>
      </c>
      <c r="C9" s="18" t="s">
        <v>49</v>
      </c>
      <c r="D9" s="18" t="s">
        <v>50</v>
      </c>
      <c r="E9" s="18" t="s">
        <v>14</v>
      </c>
      <c r="F9" s="19">
        <v>107</v>
      </c>
      <c r="G9" s="19">
        <v>7800</v>
      </c>
      <c r="H9" s="19">
        <v>7693</v>
      </c>
      <c r="I9" s="19">
        <v>107</v>
      </c>
      <c r="J9" s="19">
        <v>0</v>
      </c>
      <c r="K9" s="19">
        <v>107</v>
      </c>
      <c r="L9" s="19">
        <v>0</v>
      </c>
      <c r="M9" s="19">
        <v>0</v>
      </c>
    </row>
    <row r="10" spans="1:14" s="14" customFormat="1" x14ac:dyDescent="0.25">
      <c r="A10" s="1" t="s">
        <v>41</v>
      </c>
      <c r="B10" s="14" t="b">
        <v>1</v>
      </c>
      <c r="C10" s="18" t="s">
        <v>39</v>
      </c>
      <c r="D10" s="18" t="s">
        <v>40</v>
      </c>
      <c r="E10" s="18" t="s">
        <v>14</v>
      </c>
      <c r="F10" s="19">
        <v>105.57</v>
      </c>
      <c r="G10" s="19">
        <v>2200</v>
      </c>
      <c r="H10" s="19">
        <v>2094.4299999999998</v>
      </c>
      <c r="I10" s="19">
        <v>105.57</v>
      </c>
      <c r="J10" s="19">
        <v>0</v>
      </c>
      <c r="K10" s="19">
        <v>105.57</v>
      </c>
      <c r="L10" s="19">
        <v>0</v>
      </c>
      <c r="M10" s="19">
        <v>0</v>
      </c>
    </row>
    <row r="11" spans="1:14" s="14" customFormat="1" x14ac:dyDescent="0.25">
      <c r="A11" s="1" t="s">
        <v>26</v>
      </c>
      <c r="B11" s="14" t="b">
        <v>1</v>
      </c>
      <c r="C11" s="18" t="s">
        <v>21</v>
      </c>
      <c r="D11" s="18" t="s">
        <v>22</v>
      </c>
      <c r="E11" s="18" t="s">
        <v>14</v>
      </c>
      <c r="F11" s="19">
        <v>1857.5</v>
      </c>
      <c r="G11" s="19">
        <v>20000</v>
      </c>
      <c r="H11" s="19">
        <v>18142.5</v>
      </c>
      <c r="I11" s="19">
        <v>1857.5</v>
      </c>
      <c r="J11" s="19">
        <v>0</v>
      </c>
      <c r="K11" s="19">
        <v>1857.5</v>
      </c>
      <c r="L11" s="19">
        <v>0</v>
      </c>
      <c r="M11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Delaney</dc:creator>
  <cp:lastModifiedBy>Kevin Delaney</cp:lastModifiedBy>
  <cp:lastPrinted>2022-06-08T20:32:27Z</cp:lastPrinted>
  <dcterms:created xsi:type="dcterms:W3CDTF">2019-02-28T07:04:08Z</dcterms:created>
  <dcterms:modified xsi:type="dcterms:W3CDTF">2023-08-02T18:13:39Z</dcterms:modified>
</cp:coreProperties>
</file>